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0.1.200\Compartida$\OAI\2026\PRESUPUESTO 2026\"/>
    </mc:Choice>
  </mc:AlternateContent>
  <xr:revisionPtr revIDLastSave="0" documentId="8_{5E90F8A8-9ABD-471B-A84C-FF61DF37C29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6 LISTO" sheetId="6" r:id="rId1"/>
  </sheets>
  <definedNames>
    <definedName name="_xlnm.Print_Area" localSheetId="0">'2026 LISTO'!$A$1:$B$203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9" i="6" l="1"/>
  <c r="B127" i="6"/>
  <c r="B126" i="6"/>
  <c r="B124" i="6"/>
  <c r="B123" i="6"/>
  <c r="B115" i="6"/>
  <c r="B114" i="6"/>
  <c r="B113" i="6"/>
  <c r="B112" i="6"/>
  <c r="B108" i="6"/>
  <c r="B107" i="6"/>
  <c r="B106" i="6"/>
  <c r="B104" i="6"/>
  <c r="B103" i="6"/>
  <c r="B101" i="6"/>
  <c r="B100" i="6" s="1"/>
  <c r="B99" i="6"/>
  <c r="B98" i="6"/>
  <c r="B96" i="6"/>
  <c r="B94" i="6"/>
  <c r="B93" i="6"/>
  <c r="B91" i="6"/>
  <c r="B89" i="6"/>
  <c r="B83" i="6"/>
  <c r="B81" i="6"/>
  <c r="B77" i="6"/>
  <c r="B73" i="6"/>
  <c r="B71" i="6"/>
  <c r="B70" i="6"/>
  <c r="B66" i="6" s="1"/>
  <c r="B59" i="6"/>
  <c r="B58" i="6"/>
  <c r="B57" i="6"/>
  <c r="B55" i="6"/>
  <c r="B52" i="6"/>
  <c r="B50" i="6"/>
  <c r="B49" i="6"/>
  <c r="B47" i="6"/>
  <c r="B39" i="6"/>
  <c r="B38" i="6"/>
  <c r="B37" i="6"/>
  <c r="B25" i="6"/>
  <c r="B27" i="6"/>
  <c r="B125" i="6"/>
  <c r="B41" i="6"/>
  <c r="B36" i="6"/>
  <c r="B19" i="6"/>
  <c r="B20" i="6"/>
  <c r="B28" i="6"/>
  <c r="B30" i="6"/>
  <c r="B84" i="6"/>
  <c r="B88" i="6"/>
  <c r="B131" i="6"/>
  <c r="B130" i="6"/>
  <c r="B80" i="6"/>
  <c r="B46" i="6"/>
  <c r="B44" i="6"/>
  <c r="B43" i="6"/>
  <c r="B102" i="6" l="1"/>
  <c r="B35" i="6"/>
  <c r="B95" i="6"/>
  <c r="B51" i="6"/>
  <c r="B109" i="6"/>
  <c r="B48" i="6"/>
  <c r="B56" i="6"/>
  <c r="B72" i="6"/>
  <c r="B122" i="6"/>
  <c r="B45" i="6"/>
  <c r="C9" i="6"/>
  <c r="C21" i="6"/>
  <c r="C28" i="6"/>
  <c r="C30" i="6"/>
  <c r="C35" i="6"/>
  <c r="C42" i="6"/>
  <c r="C45" i="6"/>
  <c r="C48" i="6"/>
  <c r="C51" i="6"/>
  <c r="C56" i="6"/>
  <c r="C74" i="6"/>
  <c r="C75" i="6"/>
  <c r="C77" i="6"/>
  <c r="C79" i="6"/>
  <c r="C80" i="6"/>
  <c r="C82" i="6"/>
  <c r="C83" i="6"/>
  <c r="C84" i="6"/>
  <c r="C89" i="6"/>
  <c r="C93" i="6"/>
  <c r="C94" i="6"/>
  <c r="C96" i="6"/>
  <c r="C99" i="6"/>
  <c r="C103" i="6"/>
  <c r="C104" i="6"/>
  <c r="C123" i="6"/>
  <c r="C132" i="6"/>
  <c r="C133" i="6"/>
  <c r="D146" i="6"/>
  <c r="B146" i="6"/>
  <c r="D143" i="6"/>
  <c r="B143" i="6"/>
  <c r="D138" i="6"/>
  <c r="B138" i="6"/>
  <c r="B135" i="6"/>
  <c r="D135" i="6" s="1"/>
  <c r="D133" i="6"/>
  <c r="B133" i="6"/>
  <c r="D123" i="6"/>
  <c r="D122" i="6" s="1"/>
  <c r="D109" i="6"/>
  <c r="C108" i="6"/>
  <c r="C106" i="6"/>
  <c r="D105" i="6"/>
  <c r="D102" i="6"/>
  <c r="D100" i="6"/>
  <c r="D99" i="6"/>
  <c r="D96" i="6"/>
  <c r="D94" i="6"/>
  <c r="D93" i="6"/>
  <c r="B92" i="6"/>
  <c r="D89" i="6"/>
  <c r="D88" i="6" s="1"/>
  <c r="D84" i="6"/>
  <c r="D83" i="6"/>
  <c r="D82" i="6"/>
  <c r="D80" i="6"/>
  <c r="D79" i="6"/>
  <c r="D77" i="6"/>
  <c r="D75" i="6"/>
  <c r="D74" i="6"/>
  <c r="D66" i="6"/>
  <c r="D56" i="6"/>
  <c r="D52" i="6"/>
  <c r="D51" i="6" s="1"/>
  <c r="D48" i="6"/>
  <c r="D47" i="6"/>
  <c r="D46" i="6"/>
  <c r="B42" i="6"/>
  <c r="D42" i="6"/>
  <c r="D41" i="6"/>
  <c r="D40" i="6"/>
  <c r="D39" i="6"/>
  <c r="D38" i="6"/>
  <c r="D37" i="6"/>
  <c r="D36" i="6"/>
  <c r="D33" i="6"/>
  <c r="D32" i="6"/>
  <c r="D31" i="6"/>
  <c r="D28" i="6"/>
  <c r="B26" i="6"/>
  <c r="D24" i="6"/>
  <c r="D23" i="6"/>
  <c r="D16" i="6"/>
  <c r="D15" i="6"/>
  <c r="D14" i="6"/>
  <c r="B14" i="6" s="1"/>
  <c r="D13" i="6"/>
  <c r="B13" i="6" s="1"/>
  <c r="B9" i="6" s="1"/>
  <c r="D12" i="6"/>
  <c r="D11" i="6"/>
  <c r="D10" i="6"/>
  <c r="B34" i="6" l="1"/>
  <c r="B132" i="6"/>
  <c r="B137" i="6"/>
  <c r="D95" i="6"/>
  <c r="D87" i="6" s="1"/>
  <c r="C8" i="6"/>
  <c r="D137" i="6"/>
  <c r="D72" i="6"/>
  <c r="D92" i="6"/>
  <c r="B105" i="6"/>
  <c r="B87" i="6" s="1"/>
  <c r="C107" i="6"/>
  <c r="D9" i="6"/>
  <c r="D45" i="6"/>
  <c r="D21" i="6"/>
  <c r="D35" i="6"/>
  <c r="B23" i="6"/>
  <c r="B21" i="6" s="1"/>
  <c r="D30" i="6"/>
  <c r="D34" i="6" l="1"/>
  <c r="D8" i="6"/>
  <c r="B8" i="6"/>
  <c r="B173" i="6" s="1"/>
  <c r="B184" i="6" l="1"/>
  <c r="D173" i="6"/>
  <c r="D185" i="6" s="1"/>
</calcChain>
</file>

<file path=xl/sharedStrings.xml><?xml version="1.0" encoding="utf-8"?>
<sst xmlns="http://schemas.openxmlformats.org/spreadsheetml/2006/main" count="200" uniqueCount="190">
  <si>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</si>
  <si>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</si>
  <si>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</si>
  <si>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</si>
  <si>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</si>
  <si>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</si>
  <si>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</si>
  <si>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</si>
  <si>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</si>
  <si>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</si>
  <si>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</si>
  <si>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</si>
  <si>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</si>
  <si>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</si>
  <si>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</si>
  <si>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</si>
  <si>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</si>
  <si>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</si>
  <si>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</si>
  <si>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</si>
  <si>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</si>
  <si>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</si>
  <si>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</si>
  <si>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</si>
  <si>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</si>
  <si>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</si>
  <si>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</si>
  <si>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</si>
  <si>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</si>
  <si>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</si>
  <si>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</si>
  <si>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</si>
  <si>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</si>
  <si>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</si>
  <si>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</si>
  <si>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</si>
  <si>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</si>
  <si>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</si>
  <si>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</si>
  <si>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</si>
  <si>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</si>
  <si>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</si>
  <si>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</si>
  <si>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</si>
  <si>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</si>
  <si>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</si>
  <si>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</si>
  <si>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</si>
  <si>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</si>
  <si>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</si>
  <si>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</si>
  <si>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</si>
  <si>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</si>
  <si>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</si>
  <si>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</si>
  <si>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</si>
  <si>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</si>
  <si>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</si>
  <si>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</si>
  <si>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</si>
  <si>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Industria y Comercio y MYPIMES</t>
  </si>
  <si>
    <t>Instituto Nacional de Proteccion de los Derechos del Consumidor</t>
  </si>
  <si>
    <t>Fuente: Departamento Financiero/Division Presupuesto</t>
  </si>
  <si>
    <t>______________________</t>
  </si>
  <si>
    <t>2.1.1.2.05 PERIODO PROBATORIO</t>
  </si>
  <si>
    <t>2.1.1.4.01 SUELDO No. 13</t>
  </si>
  <si>
    <t>2.1.1.5.03 PRESTACION LABORAL POR DESVINCULACION</t>
  </si>
  <si>
    <t>2.1.1.5.04 PRESTACION POR VACACIONES NO DISFRUTADAS</t>
  </si>
  <si>
    <t>2.1.2.2.04 PRIMA DE TRANSPORTE</t>
  </si>
  <si>
    <t>2.1.2.2.06 INCENTIVO POR RENDIMIENTO INDIVIDUAL</t>
  </si>
  <si>
    <t>2.1.3.1.01 DIETAS EN EL PAIS</t>
  </si>
  <si>
    <t>2.1.5.2.01 CONTRIBUCIONES AL SEGURO DE PENSIONES</t>
  </si>
  <si>
    <t>2.1.5.3.01 CONTRIBUCIONES AL SEGURO POR RIESGO LABORAL</t>
  </si>
  <si>
    <t>2.2.1.3.01 TELEFONO LOCAL</t>
  </si>
  <si>
    <t>2.2.1.6.01 ENERGIA ELECTRICA</t>
  </si>
  <si>
    <t>2.2.1.7.01 AGUA</t>
  </si>
  <si>
    <t>2.2.1.8.01 RECOLECCION DE RESIDUOS SOLIDOS</t>
  </si>
  <si>
    <t>2.2.2.1.01 PUBLICIDAD Y PROPAGANDA</t>
  </si>
  <si>
    <t>2.2.3.1.01 VIATICOS DENTRO DEL PAIS</t>
  </si>
  <si>
    <t>2.2.3.2.01 VIATICOS FUERA DEL PAIS</t>
  </si>
  <si>
    <t>2.2.4.4.01 PEAJE</t>
  </si>
  <si>
    <t>2.2.5.1.01 ALQUILERES Y RENTAS DE EDIFICIOS Y LOCALES</t>
  </si>
  <si>
    <t>2.2.6.1.01 SEGUROS DE BIENES INMUEBLES E INFRAESTRUCTURA</t>
  </si>
  <si>
    <t>2.2.6.2.01 SEGURO DE BIENES MUEBLES</t>
  </si>
  <si>
    <t>2.2.7.2.06 MANTENIMIENTO Y REPARACION DE EQUIPOS DE TRANSPORTE, TRACCION Y ELEVACION</t>
  </si>
  <si>
    <t>2.2.8.5.01 FUMIGACION</t>
  </si>
  <si>
    <t>2.2.8.5.02 LAVANDERIA</t>
  </si>
  <si>
    <t>2.2.8.5.03 LIMPIEZA E HIGIENE</t>
  </si>
  <si>
    <t>2.2.8.7.02 SERVICIOS JURIDICOS</t>
  </si>
  <si>
    <t>2.2.8.7.04 SERVICIOS DE CAPACITACION</t>
  </si>
  <si>
    <t>2.2.8.7.06 OTROS SERVICIOS TECNICOS PROFESIONALES</t>
  </si>
  <si>
    <t>2.2.9.2.01 SERVICIOS DE ALIMENTACION</t>
  </si>
  <si>
    <t>2.3.1.1.01 ALIMENTOS Y BEBIDAS PARA PERSONAS</t>
  </si>
  <si>
    <t>2.3.2.2.01 ACABADOS TEXTILES</t>
  </si>
  <si>
    <t>2.3.2.3.01 PRENDAS Y ACCESORIOS DE VESTIR</t>
  </si>
  <si>
    <t>2.3.3.1.01 PAPEL DE ESCRITORIO</t>
  </si>
  <si>
    <t>2.3.3.4.01 LIBROS, REVISTAS Y PERIODICOS</t>
  </si>
  <si>
    <t>2.3.5.3.01 LLANTAS Y NEUMATICOS</t>
  </si>
  <si>
    <t>2.3.6.2.01 PRODUCTOS DE VIDRIO</t>
  </si>
  <si>
    <t>2.3.7.1.01 GASOLINA</t>
  </si>
  <si>
    <t>2.3.7.1.02 GASOIL</t>
  </si>
  <si>
    <t>2.3.7.1.04 GAS GLP</t>
  </si>
  <si>
    <t>2.3.7.1.05 ACEITES Y GRASAS</t>
  </si>
  <si>
    <t>2.3.7.1.06 LUBRICANTES</t>
  </si>
  <si>
    <t>2.3.9.1.01 MATERIAL PARA LIMPIEZA</t>
  </si>
  <si>
    <t>2.3.9.2.01 UTILES DE ESCRITORIO, OFICINA E INFORMATICA</t>
  </si>
  <si>
    <t>2.3.9.5.01 UTILES DE COCINA Y COMEDOR</t>
  </si>
  <si>
    <t>2.3.9.6.01 PRODUCTOS ELECTRICOS Y AFINES</t>
  </si>
  <si>
    <t>2.3.9.9.01 PRODUCTOS Y UTILES VARIOS N.I.P.</t>
  </si>
  <si>
    <t>2.6.1.1.01 MUEBLES, EQUIPOS DE OFICINA Y ESTANTERIA</t>
  </si>
  <si>
    <t>2.6.1.3.01 EQUIPOS DE TECNOLOGIA DE LA INFORMACION Y COMUNICACION</t>
  </si>
  <si>
    <t>2.6.1.4.01 ELECTRODOMESTICOS</t>
  </si>
  <si>
    <t>2.6.5.4.01 SISTEMAS Y EQUIPOS DE AIRE ACONDICIONADO, CALEFACCION Y REFRIGERACION INDUSTRIAL</t>
  </si>
  <si>
    <t>2.6.5.5.01 EQUIPOS DE COMUNICACION, TELECOMUNICACIONES Y SEÑALAMIENTO</t>
  </si>
  <si>
    <t>2.6.5.6.01 EQUIPOS DE GENERACION ELECTRICA</t>
  </si>
  <si>
    <t>2.6.5.8.01 OTROS EQUIPOS</t>
  </si>
  <si>
    <t>2.6.8.3.01 PROGRAMAS DE INFORMATICA</t>
  </si>
  <si>
    <t>2.6.8.8.01 LICENCIAS INFORMATICAS</t>
  </si>
  <si>
    <t>2.4.7.2.01 TRANSFERENCIAS CORRIENTES A ORGANISMOS INTERNACIONALES</t>
  </si>
  <si>
    <t>2.2.5.9.01 LICENCIAS INFORMATICAS</t>
  </si>
  <si>
    <t>2.3.1.3.03 PRODUCTOS FORESTALES</t>
  </si>
  <si>
    <t>2.3.3.2.01 PRODUCTOS DE PAPEL Y CARTON</t>
  </si>
  <si>
    <t>2.3.6.3.06 PRODUCTOS METALICOS</t>
  </si>
  <si>
    <t>2.2.6.3.01 SEGURO DE PERSONAS</t>
  </si>
  <si>
    <t>2.2.5.3.02 ALQUILER DE EQUIPOS DE TECNOLOGIA Y ALMACENAMIENTO DE DATOS</t>
  </si>
  <si>
    <t xml:space="preserve">Se refiere al presupuesto aprobado en la Ley de Presupuesto General del Estado. </t>
  </si>
  <si>
    <t xml:space="preserve">PRESUPUESTO MODIFICADO: </t>
  </si>
  <si>
    <t xml:space="preserve">Se refiere al presupuesto aprobado en caso de que el Congreso Nacional apruebe un presupuesto complementario. </t>
  </si>
  <si>
    <t xml:space="preserve">PRESUPUESTO APROBADO: </t>
  </si>
  <si>
    <t>TOTAL DEVENGADO :</t>
  </si>
  <si>
    <t xml:space="preserve">Son los recursos financieros que surgen con la obligaciòn de pago por la recepciòn de conformidad de obras y bienes oportunamente contratados o, en los casos de gastos sin contrapresentaciòn, por haberse cumplido los requisitos administrativos dispuestos por el reglamaneto de la presente Ley. </t>
  </si>
  <si>
    <r>
      <rPr>
        <b/>
        <sz val="14"/>
        <color theme="1"/>
        <rFont val="Calibri"/>
        <family val="2"/>
        <scheme val="minor"/>
      </rPr>
      <t>Nota:</t>
    </r>
    <r>
      <rPr>
        <sz val="12"/>
        <color theme="1"/>
        <rFont val="Calibri"/>
        <family val="2"/>
        <scheme val="minor"/>
      </rPr>
      <t xml:space="preserve"> </t>
    </r>
  </si>
  <si>
    <t>2.1.1.2.08 EMPLEADOS TEMPORALES</t>
  </si>
  <si>
    <t>2.1.1.2.11 INTERINATO</t>
  </si>
  <si>
    <t>2.1.5.1.01 CONTRIBUCIONES AL SEGURO  DE SALUD</t>
  </si>
  <si>
    <t>2.2.2.2.01 IMPRESION, ENCUADERNACION Y ROTULACIÓN</t>
  </si>
  <si>
    <t>2.2.4.1.01 PASAJES Y GASTOS DE TRANSPORTE</t>
  </si>
  <si>
    <t>2.2.8.2.01 COMISIONES DE GASTOS</t>
  </si>
  <si>
    <t>2.3.7.2.06 PINTURAS, LACAS, BARNICES, DILUYENTES Y ABSORBENTES PARA PINTURAS</t>
  </si>
  <si>
    <t>2.1.1.3.01 SUELDO PERSONAL FIJO EN TRAMITE DE PENSIONES</t>
  </si>
  <si>
    <t>2.1.2.2.05 COMPENSACION SERVICIOS DE SEGURIDAD</t>
  </si>
  <si>
    <t>2.1.2.2.10 COMPENSACION POR CUMPLIMIENTO DE INDICADORES DEL MAP</t>
  </si>
  <si>
    <t>2.1.1.1.01 SUELDOS EMPLEADOS FIJOS</t>
  </si>
  <si>
    <t>2.1.2.2.09 BONO POR DESEMPEÑO A SERVIDORES DE CARRERA</t>
  </si>
  <si>
    <t xml:space="preserve">2.1.1.5.04 PROPORCIÓN DE VACACIONES NO DISFRUTADAS </t>
  </si>
  <si>
    <t>2.4.1.6.01 TRANSFERENCIA CORRIENTES PROGRAMADAS A ASOCIACIONES SIN FINES DE LUCRO</t>
  </si>
  <si>
    <t xml:space="preserve">2.2.1.4.01 TELEFAX Y CORREOS </t>
  </si>
  <si>
    <t xml:space="preserve">2.2.7.1.01 OBRAS MENORES EN EDIFICACIONES </t>
  </si>
  <si>
    <t xml:space="preserve">2.1.1.2.03 SUPLENCIA </t>
  </si>
  <si>
    <t xml:space="preserve">2.2.1.5.01 SERVICIO DE INTERNET Y TELEVISION POR CABLE </t>
  </si>
  <si>
    <t xml:space="preserve">2.2.8.7.05 SERVICIOS DE INFORMATICA Y SISTEMA COMPUTARIZADO  </t>
  </si>
  <si>
    <t xml:space="preserve">2.2.8.7.03 SERVICIOS DE CONTABILIDAD Y AUDITORIA </t>
  </si>
  <si>
    <t xml:space="preserve">2.6.1.9.01 OTROS MOBILIARIOS Y EQUIPOS NO IDENTIFICADOS PRECEDENTEMENTE </t>
  </si>
  <si>
    <t xml:space="preserve">2.2.7.2.02 MANTENIMIENTO Y REPARACION DE EQUIPOS TECNOLOGIA E INFORMACION </t>
  </si>
  <si>
    <t xml:space="preserve">2.2.7.2.07 MANTENIMIENTO Y REPARACION DE EQUIPOS INDUSTRIALES Y PRODUCCION </t>
  </si>
  <si>
    <t xml:space="preserve">2.2.7.2.08 SERVICIO DE MANTENIMIENTO, REPARACION, DESMONTE E INSTALACION </t>
  </si>
  <si>
    <t xml:space="preserve">2.2.8.1.01 GASTOS JUDICIALES </t>
  </si>
  <si>
    <t>2.2.9.2.03 SERVICIOS DE CATERING</t>
  </si>
  <si>
    <t>2.3.1.3.01 PRODUCTO PECUARIO</t>
  </si>
  <si>
    <t xml:space="preserve">2.3.3.3.01 PRODUCTOS DE ARTES GRAFICAS </t>
  </si>
  <si>
    <t xml:space="preserve">2.3.4- PRODUCTOS FARMACEUTICOS </t>
  </si>
  <si>
    <t>2.3.4.1.01 PRODUCTOS MEDICINALES PARA USO HUMANO</t>
  </si>
  <si>
    <t>2.3.5.5.01 PLASTICO</t>
  </si>
  <si>
    <t xml:space="preserve">2.3.6.1.01 PRODUCTO DE CEMENTO </t>
  </si>
  <si>
    <t>2.3.9.3.01 UTILES MENORES MEDICO, QUIRURGICOS O DE LABORATORIO</t>
  </si>
  <si>
    <t xml:space="preserve">2.3.9.9.02 BONOS PARA UTILES DIVERSOS </t>
  </si>
  <si>
    <t xml:space="preserve">2.3.9.9.04 PRODUCTOS Y UTILES DE DEFENSA Y SEGURIDAD </t>
  </si>
  <si>
    <t xml:space="preserve">2.6.2 MOBILIARIOA Y EQUIPOS DE AUDIO, AUDIOVISUAL, RECREATIVO Y EDUCACIONAL </t>
  </si>
  <si>
    <t xml:space="preserve">2.6.2.3.01 CAMARA FOTOGRAFICA Y DE VIDEO </t>
  </si>
  <si>
    <t>2.6.5 MAQUINARIA, OTROS EQUIPOS Y HEERRAMIENTAS</t>
  </si>
  <si>
    <t xml:space="preserve">2.6.5.4.01 SISTEMA Y EQUIPO CLIMATIZADO </t>
  </si>
  <si>
    <t xml:space="preserve">2.6.5.5.01 EQUIPO DE COMUNICACIÓN, TELECOMUNICACIONES Y SEÑALAMIENTO </t>
  </si>
  <si>
    <t xml:space="preserve">2.6.5.6.01 EQUIPO DE GENERACION ELECTRICA Y A FINES </t>
  </si>
  <si>
    <t xml:space="preserve">2.6.5.7.01 MAQUINAS-HERRAMIENTAS </t>
  </si>
  <si>
    <t xml:space="preserve">Proyectado </t>
  </si>
  <si>
    <t xml:space="preserve">2.6.2.4.01 MOBILIARIO Y EQUIPO EDUCACIONAL Y RECREATIVO </t>
  </si>
  <si>
    <t xml:space="preserve">Valor Programado Junio </t>
  </si>
  <si>
    <t xml:space="preserve">2.3.9.9.05 PRODUCTOS Y UTILES DIVERSOS </t>
  </si>
  <si>
    <t xml:space="preserve">2.2.5.1.02 HOSPEDAJE </t>
  </si>
  <si>
    <t xml:space="preserve">2.1.2.2.03 PAGO HORA EXTRAORDINARIAS </t>
  </si>
  <si>
    <t xml:space="preserve">2.2.8.6.01 EVENTOS GENERAL </t>
  </si>
  <si>
    <t xml:space="preserve">       Enc. Dpto. Financiero</t>
  </si>
  <si>
    <t xml:space="preserve">Eddy Alcantara Castillo </t>
  </si>
  <si>
    <t xml:space="preserve">Director Ejecutivo </t>
  </si>
  <si>
    <t>Odaliza Báez</t>
  </si>
  <si>
    <t>División de Presupuesto</t>
  </si>
  <si>
    <t xml:space="preserve">       Katy Tavarez</t>
  </si>
  <si>
    <t xml:space="preserve">      Nancy Urbaldo Cruz</t>
  </si>
  <si>
    <t xml:space="preserve">      Directora Administrativa y Financiera </t>
  </si>
  <si>
    <t xml:space="preserve">                         Presupuesto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</si>
</sst>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&quot;RD$&quot;* #,##0.00_-;\-&quot;RD$&quot;* #,##0.00_-;_-&quot;RD$&quot;* &quot;-&quot;??_-;_-@_-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0000"/>
      <name val="Book Antiqua"/>
      <family val="1"/>
    </font>
    <font>
      <b/>
      <sz val="11"/>
      <color theme="3" tint="-0.249977111117893"/>
      <name val="Calibri"/>
      <family val="2"/>
      <scheme val="minor"/>
    </font>
    <font>
      <b/>
      <sz val="20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9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3" borderId="0" xfId="0" applyFont="1" applyFill="1" applyAlignment="1">
      <alignment vertical="center" wrapText="1"/>
    </xf>
    <xf numFmtId="4" fontId="0" fillId="0" borderId="0" xfId="0" applyNumberFormat="1"/>
    <xf numFmtId="4" fontId="2" fillId="3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" fontId="0" fillId="4" borderId="0" xfId="0" applyNumberFormat="1" applyFill="1"/>
    <xf numFmtId="0" fontId="1" fillId="0" borderId="0" xfId="0" applyFont="1"/>
    <xf numFmtId="4" fontId="0" fillId="4" borderId="0" xfId="0" applyNumberFormat="1" applyFill="1" applyAlignment="1">
      <alignment vertical="center" wrapText="1"/>
    </xf>
    <xf numFmtId="4" fontId="0" fillId="4" borderId="0" xfId="0" applyNumberFormat="1" applyFill="1" applyAlignment="1">
      <alignment vertical="center"/>
    </xf>
    <xf numFmtId="0" fontId="1" fillId="0" borderId="2" xfId="0" applyFont="1" applyBorder="1" applyAlignment="1">
      <alignment horizontal="left" vertical="center" wrapText="1" indent="2"/>
    </xf>
    <xf numFmtId="0" fontId="1" fillId="4" borderId="2" xfId="0" applyFont="1" applyFill="1" applyBorder="1" applyAlignment="1">
      <alignment horizontal="left" vertical="center" wrapText="1" indent="2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/>
    <xf numFmtId="0" fontId="1" fillId="2" borderId="3" xfId="0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5" fillId="3" borderId="4" xfId="2" applyNumberFormat="1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left" vertical="center" wrapText="1"/>
    </xf>
    <xf numFmtId="4" fontId="1" fillId="5" borderId="2" xfId="0" applyNumberFormat="1" applyFont="1" applyFill="1" applyBorder="1" applyAlignment="1">
      <alignment vertical="center" wrapText="1"/>
    </xf>
    <xf numFmtId="0" fontId="1" fillId="5" borderId="0" xfId="0" applyFont="1" applyFill="1" applyAlignment="1">
      <alignment horizontal="left" vertical="center" wrapText="1"/>
    </xf>
    <xf numFmtId="4" fontId="1" fillId="5" borderId="0" xfId="1" applyNumberFormat="1" applyFont="1" applyFill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0" fontId="6" fillId="0" borderId="0" xfId="0" applyFont="1"/>
    <xf numFmtId="4" fontId="0" fillId="4" borderId="0" xfId="0" applyNumberFormat="1" applyFill="1" applyAlignment="1">
      <alignment horizontal="right"/>
    </xf>
    <xf numFmtId="0" fontId="7" fillId="0" borderId="0" xfId="0" applyFont="1"/>
    <xf numFmtId="0" fontId="2" fillId="0" borderId="6" xfId="0" applyFont="1" applyBorder="1"/>
    <xf numFmtId="0" fontId="2" fillId="0" borderId="7" xfId="0" applyFont="1" applyBorder="1"/>
    <xf numFmtId="4" fontId="1" fillId="4" borderId="0" xfId="0" applyNumberFormat="1" applyFont="1" applyFill="1" applyAlignment="1">
      <alignment vertical="center" wrapText="1"/>
    </xf>
    <xf numFmtId="4" fontId="0" fillId="4" borderId="0" xfId="0" applyNumberFormat="1" applyFill="1" applyAlignment="1">
      <alignment horizontal="left" indent="10"/>
    </xf>
    <xf numFmtId="0" fontId="0" fillId="0" borderId="0" xfId="0" applyAlignment="1">
      <alignment horizontal="left" indent="10"/>
    </xf>
    <xf numFmtId="0" fontId="3" fillId="0" borderId="0" xfId="0" applyFont="1" applyAlignment="1">
      <alignment horizontal="right" vertical="center" indent="9"/>
    </xf>
    <xf numFmtId="0" fontId="6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8" xfId="0" applyBorder="1" applyAlignment="1">
      <alignment horizontal="left" vertical="center" wrapText="1" indent="2"/>
    </xf>
    <xf numFmtId="4" fontId="0" fillId="4" borderId="9" xfId="0" applyNumberFormat="1" applyFill="1" applyBorder="1" applyAlignment="1">
      <alignment horizontal="right"/>
    </xf>
    <xf numFmtId="4" fontId="0" fillId="4" borderId="12" xfId="0" applyNumberFormat="1" applyFill="1" applyBorder="1"/>
    <xf numFmtId="0" fontId="2" fillId="0" borderId="0" xfId="0" applyFont="1"/>
    <xf numFmtId="4" fontId="2" fillId="4" borderId="0" xfId="0" applyNumberFormat="1" applyFont="1" applyFill="1" applyAlignment="1">
      <alignment horizontal="right" vertical="center" indent="9"/>
    </xf>
    <xf numFmtId="4" fontId="2" fillId="4" borderId="0" xfId="0" applyNumberFormat="1" applyFont="1" applyFill="1" applyAlignment="1">
      <alignment horizontal="right" vertical="top"/>
    </xf>
    <xf numFmtId="0" fontId="3" fillId="0" borderId="5" xfId="0" applyFont="1" applyBorder="1"/>
    <xf numFmtId="0" fontId="0" fillId="4" borderId="0" xfId="0" applyFill="1" applyAlignment="1">
      <alignment horizontal="left" vertical="center" wrapText="1" indent="2"/>
    </xf>
    <xf numFmtId="4" fontId="1" fillId="4" borderId="14" xfId="0" applyNumberFormat="1" applyFont="1" applyFill="1" applyBorder="1" applyAlignment="1">
      <alignment vertical="center" wrapText="1"/>
    </xf>
    <xf numFmtId="4" fontId="0" fillId="4" borderId="13" xfId="0" applyNumberFormat="1" applyFill="1" applyBorder="1"/>
    <xf numFmtId="4" fontId="0" fillId="4" borderId="14" xfId="0" applyNumberFormat="1" applyFill="1" applyBorder="1"/>
    <xf numFmtId="0" fontId="1" fillId="4" borderId="2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 wrapText="1" indent="2"/>
    </xf>
    <xf numFmtId="0" fontId="0" fillId="4" borderId="13" xfId="0" applyFill="1" applyBorder="1" applyAlignment="1">
      <alignment horizontal="left" vertical="center" wrapText="1" indent="2"/>
    </xf>
    <xf numFmtId="0" fontId="0" fillId="4" borderId="14" xfId="0" applyFill="1" applyBorder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4" fontId="1" fillId="4" borderId="0" xfId="0" applyNumberFormat="1" applyFont="1" applyFill="1" applyAlignment="1">
      <alignment horizontal="right" vertical="center" wrapText="1"/>
    </xf>
    <xf numFmtId="4" fontId="1" fillId="5" borderId="0" xfId="0" applyNumberFormat="1" applyFont="1" applyFill="1" applyAlignment="1">
      <alignment horizontal="right" vertical="center" wrapText="1"/>
    </xf>
    <xf numFmtId="4" fontId="1" fillId="0" borderId="0" xfId="0" applyNumberFormat="1" applyFont="1"/>
    <xf numFmtId="4" fontId="1" fillId="2" borderId="0" xfId="0" applyNumberFormat="1" applyFont="1" applyFill="1" applyAlignment="1">
      <alignment horizontal="right" vertical="center" wrapText="1"/>
    </xf>
    <xf numFmtId="4" fontId="5" fillId="3" borderId="0" xfId="2" applyNumberFormat="1" applyFont="1" applyFill="1" applyBorder="1" applyAlignment="1">
      <alignment vertical="center" wrapText="1"/>
    </xf>
    <xf numFmtId="4" fontId="1" fillId="4" borderId="0" xfId="0" applyNumberFormat="1" applyFont="1" applyFill="1"/>
    <xf numFmtId="166" fontId="0" fillId="0" borderId="0" xfId="0" applyNumberFormat="1"/>
    <xf numFmtId="4" fontId="0" fillId="6" borderId="0" xfId="0" applyNumberFormat="1" applyFill="1"/>
    <xf numFmtId="4" fontId="0" fillId="6" borderId="0" xfId="0" applyNumberFormat="1" applyFill="1" applyAlignment="1">
      <alignment horizontal="right"/>
    </xf>
    <xf numFmtId="0" fontId="10" fillId="0" borderId="0" xfId="0" applyFont="1"/>
    <xf numFmtId="10" fontId="11" fillId="0" borderId="0" xfId="0" applyNumberFormat="1" applyFont="1"/>
    <xf numFmtId="0" fontId="11" fillId="0" borderId="0" xfId="0" applyFont="1"/>
    <xf numFmtId="4" fontId="12" fillId="4" borderId="0" xfId="0" applyNumberFormat="1" applyFont="1" applyFill="1"/>
    <xf numFmtId="166" fontId="0" fillId="4" borderId="0" xfId="0" applyNumberFormat="1" applyFill="1"/>
    <xf numFmtId="164" fontId="0" fillId="0" borderId="0" xfId="1" applyFont="1"/>
    <xf numFmtId="164" fontId="0" fillId="0" borderId="0" xfId="0" applyNumberFormat="1"/>
    <xf numFmtId="4" fontId="9" fillId="0" borderId="0" xfId="0" applyNumberFormat="1" applyFont="1" applyAlignment="1">
      <alignment horizontal="right" vertical="center"/>
    </xf>
    <xf numFmtId="4" fontId="0" fillId="4" borderId="7" xfId="0" applyNumberFormat="1" applyFill="1" applyBorder="1"/>
    <xf numFmtId="4" fontId="0" fillId="4" borderId="11" xfId="0" applyNumberFormat="1" applyFill="1" applyBorder="1"/>
    <xf numFmtId="0" fontId="0" fillId="4" borderId="8" xfId="0" applyFill="1" applyBorder="1" applyAlignment="1">
      <alignment horizontal="left" vertical="center" wrapText="1" indent="2"/>
    </xf>
    <xf numFmtId="4" fontId="0" fillId="4" borderId="9" xfId="0" applyNumberFormat="1" applyFill="1" applyBorder="1"/>
    <xf numFmtId="0" fontId="0" fillId="0" borderId="6" xfId="0" applyBorder="1" applyAlignment="1">
      <alignment horizontal="left" vertical="center" wrapText="1" indent="2"/>
    </xf>
    <xf numFmtId="4" fontId="0" fillId="4" borderId="7" xfId="0" applyNumberFormat="1" applyFill="1" applyBorder="1" applyAlignment="1">
      <alignment horizontal="right"/>
    </xf>
    <xf numFmtId="4" fontId="0" fillId="4" borderId="9" xfId="0" applyNumberFormat="1" applyFill="1" applyBorder="1" applyAlignment="1">
      <alignment vertical="center" wrapText="1"/>
    </xf>
    <xf numFmtId="0" fontId="0" fillId="4" borderId="10" xfId="0" applyFill="1" applyBorder="1" applyAlignment="1">
      <alignment horizontal="left" vertical="center" wrapText="1" indent="2"/>
    </xf>
    <xf numFmtId="0" fontId="0" fillId="7" borderId="6" xfId="0" applyFill="1" applyBorder="1" applyAlignment="1">
      <alignment horizontal="left" vertical="center" wrapText="1" indent="2"/>
    </xf>
    <xf numFmtId="4" fontId="0" fillId="4" borderId="7" xfId="0" applyNumberFormat="1" applyFill="1" applyBorder="1" applyAlignment="1">
      <alignment vertical="center" wrapText="1"/>
    </xf>
    <xf numFmtId="0" fontId="0" fillId="7" borderId="8" xfId="0" applyFill="1" applyBorder="1" applyAlignment="1">
      <alignment horizontal="left" vertical="center" wrapText="1" indent="2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3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1529474</xdr:colOff>
      <xdr:row>1</xdr:row>
      <xdr:rowOff>68439</xdr:rowOff>
    </xdr:from>
    <xdr:to>
      <xdr:col>1</xdr:col>
      <xdr:colOff>2455190</xdr:colOff>
      <xdr:row>4</xdr:row>
      <xdr:rowOff>115223</xdr:rowOff>
    </xdr:to>
    <xdr:pic>
      <xdr:nvPicPr>
        <xdr:cNvPr id="2" name="16 Imagen">
          <a:extLst>
            <a:ext uri="{FF2B5EF4-FFF2-40B4-BE49-F238E27FC236}">
              <a16:creationId xmlns:a16="http://schemas.microsoft.com/office/drawing/2014/main" id="{4167BA50-E46D-4497-BACF-6D1FE990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0966" y="306564"/>
          <a:ext cx="925716" cy="653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194342</xdr:colOff>
      <xdr:row>1</xdr:row>
      <xdr:rowOff>124439</xdr:rowOff>
    </xdr:from>
    <xdr:to>
      <xdr:col>0</xdr:col>
      <xdr:colOff>1054012</xdr:colOff>
      <xdr:row>4</xdr:row>
      <xdr:rowOff>69132</xdr:rowOff>
    </xdr:to>
    <xdr:pic>
      <xdr:nvPicPr>
        <xdr:cNvPr id="3" name="Imagen 2" descr="Despacho del Ministro - Ministerio de Industria, Comercio y Mypimes - MICM">
          <a:extLst>
            <a:ext uri="{FF2B5EF4-FFF2-40B4-BE49-F238E27FC236}">
              <a16:creationId xmlns:a16="http://schemas.microsoft.com/office/drawing/2014/main" id="{0148DDCB-5A99-41A9-844C-6F085C7E3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42" y="362564"/>
          <a:ext cx="859670" cy="551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1536289</xdr:colOff>
      <xdr:row>61</xdr:row>
      <xdr:rowOff>7128</xdr:rowOff>
    </xdr:from>
    <xdr:ext cx="904433" cy="568980"/>
    <xdr:pic>
      <xdr:nvPicPr>
        <xdr:cNvPr id="4" name="16 Imagen">
          <a:extLst>
            <a:ext uri="{FF2B5EF4-FFF2-40B4-BE49-F238E27FC236}">
              <a16:creationId xmlns:a16="http://schemas.microsoft.com/office/drawing/2014/main" id="{55FEF740-232C-4F9F-8F7A-53855B4C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781" y="11698297"/>
          <a:ext cx="904433" cy="568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173603</xdr:colOff>
      <xdr:row>60</xdr:row>
      <xdr:rowOff>79117</xdr:rowOff>
    </xdr:from>
    <xdr:ext cx="771215" cy="617097"/>
    <xdr:pic>
      <xdr:nvPicPr>
        <xdr:cNvPr id="5" name="Imagen 4" descr="Despacho del Ministro - Ministerio de Industria, Comercio y Mypimes - MICM">
          <a:extLst>
            <a:ext uri="{FF2B5EF4-FFF2-40B4-BE49-F238E27FC236}">
              <a16:creationId xmlns:a16="http://schemas.microsoft.com/office/drawing/2014/main" id="{9205C457-262D-4F9D-9CCA-108174AA8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603" y="11585932"/>
          <a:ext cx="771215" cy="617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1450408</xdr:colOff>
      <xdr:row>116</xdr:row>
      <xdr:rowOff>130584</xdr:rowOff>
    </xdr:from>
    <xdr:ext cx="1111129" cy="699012"/>
    <xdr:pic>
      <xdr:nvPicPr>
        <xdr:cNvPr id="6" name="16 Imagen">
          <a:extLst>
            <a:ext uri="{FF2B5EF4-FFF2-40B4-BE49-F238E27FC236}">
              <a16:creationId xmlns:a16="http://schemas.microsoft.com/office/drawing/2014/main" id="{C18B1842-6A25-4084-853F-9EF983146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900" y="24135120"/>
          <a:ext cx="1111129" cy="699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225837</xdr:colOff>
      <xdr:row>116</xdr:row>
      <xdr:rowOff>138421</xdr:rowOff>
    </xdr:from>
    <xdr:ext cx="788629" cy="631031"/>
    <xdr:pic>
      <xdr:nvPicPr>
        <xdr:cNvPr id="7" name="Imagen 6" descr="Despacho del Ministro - Ministerio de Industria, Comercio y Mypimes - MICM">
          <a:extLst>
            <a:ext uri="{FF2B5EF4-FFF2-40B4-BE49-F238E27FC236}">
              <a16:creationId xmlns:a16="http://schemas.microsoft.com/office/drawing/2014/main" id="{0D088BA7-5DED-4EF8-8D1E-60E818D94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37" y="24142957"/>
          <a:ext cx="788629" cy="631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DCCD0-20C7-4B58-9A41-F0F4CE8AC1FF}">
  <dimension ref="A1:O202"/>
  <sheetViews>
    <sheetView showGridLines="0" tabSelected="1" zoomScale="124" zoomScaleNormal="124" workbookViewId="0">
      <selection activeCell="B185" sqref="B185"/>
    </sheetView>
  </sheetViews>
  <sheetFormatPr baseColWidth="10" defaultColWidth="9.140625" defaultRowHeight="15" x14ac:dyDescent="0.25"/>
  <cols>
    <col min="1" max="1" width="74" customWidth="1"/>
    <col min="2" max="2" width="40.28515625" customWidth="1"/>
    <col min="3" max="3" width="15.5703125" style="8" hidden="1" customWidth="1"/>
    <col min="4" max="4" width="19.140625" style="8" hidden="1" customWidth="1"/>
    <col min="5" max="5" width="15.140625" customWidth="1"/>
    <col min="6" max="6" width="16.140625" customWidth="1"/>
    <col min="7" max="7" width="13.140625" bestFit="1" customWidth="1"/>
    <col min="9" max="9" width="13.5703125" bestFit="1" customWidth="1"/>
  </cols>
  <sheetData>
    <row r="1" spans="1:15" ht="18.75" x14ac:dyDescent="0.25">
      <c r="A1" s="94" t="s">
        <v>60</v>
      </c>
      <c r="B1" s="94"/>
      <c r="C1" s="51"/>
      <c r="D1" s="51"/>
    </row>
    <row r="2" spans="1:15" ht="20.25" customHeight="1" x14ac:dyDescent="0.4">
      <c r="A2" s="94" t="s">
        <v>61</v>
      </c>
      <c r="B2" s="94"/>
      <c r="C2" s="51"/>
      <c r="D2" s="51"/>
      <c r="F2" s="65"/>
      <c r="G2" s="66"/>
      <c r="H2" s="66"/>
      <c r="I2" s="66"/>
      <c r="J2" s="66"/>
      <c r="K2" s="64"/>
      <c r="L2" s="64"/>
      <c r="M2" s="64"/>
      <c r="N2" s="64"/>
      <c r="O2" s="64"/>
    </row>
    <row r="3" spans="1:15" ht="12.75" customHeight="1" x14ac:dyDescent="0.4">
      <c r="A3" s="94">
        <v>2026</v>
      </c>
      <c r="B3" s="94"/>
      <c r="C3" s="51"/>
      <c r="D3" s="51"/>
      <c r="F3" s="65"/>
      <c r="G3" s="66"/>
      <c r="H3" s="66"/>
      <c r="I3" s="66"/>
      <c r="J3" s="66"/>
      <c r="K3" s="64"/>
      <c r="L3" s="64"/>
      <c r="M3" s="64"/>
      <c r="N3" s="64"/>
      <c r="O3" s="64"/>
    </row>
    <row r="4" spans="1:15" ht="15" customHeight="1" x14ac:dyDescent="0.4">
      <c r="A4" s="95" t="s">
        <v>59</v>
      </c>
      <c r="B4" s="95"/>
      <c r="C4" s="92">
        <v>2026</v>
      </c>
      <c r="D4" s="92"/>
      <c r="F4" s="66"/>
      <c r="G4" s="66"/>
      <c r="H4" s="66"/>
      <c r="I4" s="66"/>
      <c r="J4" s="66"/>
      <c r="K4" s="64"/>
      <c r="L4" s="64"/>
      <c r="M4" s="64"/>
      <c r="N4" s="64"/>
      <c r="O4" s="64"/>
    </row>
    <row r="5" spans="1:15" x14ac:dyDescent="0.25">
      <c r="A5" s="93" t="s">
        <v>30</v>
      </c>
      <c r="B5" s="93"/>
      <c r="C5" s="92"/>
      <c r="D5" s="92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5" ht="21.75" customHeight="1" x14ac:dyDescent="0.25">
      <c r="A6" s="4" t="s">
        <v>0</v>
      </c>
      <c r="B6" s="6" t="s">
        <v>189</v>
      </c>
      <c r="C6" s="6" t="s">
        <v>176</v>
      </c>
      <c r="D6" s="6" t="s">
        <v>174</v>
      </c>
    </row>
    <row r="7" spans="1:15" x14ac:dyDescent="0.25">
      <c r="A7" s="1" t="s">
        <v>1</v>
      </c>
      <c r="B7" s="8"/>
    </row>
    <row r="8" spans="1:15" x14ac:dyDescent="0.25">
      <c r="A8" s="22" t="s">
        <v>2</v>
      </c>
      <c r="B8" s="23">
        <f>B9+B21+B28+B30</f>
        <v>295692251</v>
      </c>
      <c r="C8" s="23">
        <f>C9+C21+C28+C30</f>
        <v>72161353.329999998</v>
      </c>
      <c r="D8" s="23">
        <f>D9+D21+D28+D30</f>
        <v>290778029.96000004</v>
      </c>
    </row>
    <row r="9" spans="1:15" x14ac:dyDescent="0.25">
      <c r="A9" s="13" t="s">
        <v>3</v>
      </c>
      <c r="B9" s="24">
        <f>B11+B10+B12+B13+B15+B16+B19+B20</f>
        <v>223996959.75999999</v>
      </c>
      <c r="C9" s="55">
        <f>C10+C11+C12+C13+C15+C16</f>
        <v>34670243.329999998</v>
      </c>
      <c r="D9" s="55">
        <f>D10+D11+D12+D13+D15+D16</f>
        <v>218042919.96000001</v>
      </c>
    </row>
    <row r="10" spans="1:15" x14ac:dyDescent="0.25">
      <c r="A10" s="76" t="s">
        <v>142</v>
      </c>
      <c r="B10" s="77">
        <v>101228520</v>
      </c>
      <c r="C10" s="26">
        <v>8614243.3300000001</v>
      </c>
      <c r="D10" s="26">
        <f>C10*12</f>
        <v>103370919.96000001</v>
      </c>
    </row>
    <row r="11" spans="1:15" x14ac:dyDescent="0.25">
      <c r="A11" s="36" t="s">
        <v>132</v>
      </c>
      <c r="B11" s="37">
        <v>97474117.260000005</v>
      </c>
      <c r="C11" s="26">
        <v>7880000</v>
      </c>
      <c r="D11" s="26">
        <f>C11*12</f>
        <v>94560000</v>
      </c>
    </row>
    <row r="12" spans="1:15" x14ac:dyDescent="0.25">
      <c r="A12" s="36" t="s">
        <v>148</v>
      </c>
      <c r="B12" s="37">
        <v>720000</v>
      </c>
      <c r="C12" s="26">
        <v>80000</v>
      </c>
      <c r="D12" s="26">
        <f>C12*12</f>
        <v>960000</v>
      </c>
    </row>
    <row r="13" spans="1:15" x14ac:dyDescent="0.25">
      <c r="A13" s="36" t="s">
        <v>133</v>
      </c>
      <c r="B13" s="37">
        <f t="shared" ref="B13:B14" si="0">D13</f>
        <v>660000</v>
      </c>
      <c r="C13" s="26">
        <v>55000</v>
      </c>
      <c r="D13" s="26">
        <f>C13*12</f>
        <v>660000</v>
      </c>
    </row>
    <row r="14" spans="1:15" hidden="1" x14ac:dyDescent="0.25">
      <c r="A14" s="36" t="s">
        <v>64</v>
      </c>
      <c r="B14" s="37">
        <f t="shared" si="0"/>
        <v>0</v>
      </c>
      <c r="C14" s="26"/>
      <c r="D14" s="26">
        <f t="shared" ref="D14:D15" si="1">C14*12</f>
        <v>0</v>
      </c>
    </row>
    <row r="15" spans="1:15" x14ac:dyDescent="0.25">
      <c r="A15" s="36" t="s">
        <v>139</v>
      </c>
      <c r="B15" s="37">
        <v>487950</v>
      </c>
      <c r="C15" s="26">
        <v>41000</v>
      </c>
      <c r="D15" s="26">
        <f t="shared" si="1"/>
        <v>492000</v>
      </c>
    </row>
    <row r="16" spans="1:15" x14ac:dyDescent="0.25">
      <c r="A16" s="36" t="s">
        <v>65</v>
      </c>
      <c r="B16" s="37">
        <v>17426372.5</v>
      </c>
      <c r="C16" s="26">
        <v>18000000</v>
      </c>
      <c r="D16" s="26">
        <f>C16</f>
        <v>18000000</v>
      </c>
    </row>
    <row r="17" spans="1:9" hidden="1" x14ac:dyDescent="0.25">
      <c r="A17" s="36" t="s">
        <v>66</v>
      </c>
      <c r="B17" s="75"/>
      <c r="C17" s="26"/>
      <c r="D17" s="26"/>
    </row>
    <row r="18" spans="1:9" hidden="1" x14ac:dyDescent="0.25">
      <c r="A18" s="36" t="s">
        <v>67</v>
      </c>
      <c r="B18" s="75"/>
      <c r="C18" s="26"/>
      <c r="D18" s="26"/>
    </row>
    <row r="19" spans="1:9" x14ac:dyDescent="0.25">
      <c r="A19" s="36" t="s">
        <v>66</v>
      </c>
      <c r="B19" s="75">
        <f>2000000+1500000</f>
        <v>3500000</v>
      </c>
      <c r="C19" s="26">
        <v>200000</v>
      </c>
      <c r="D19" s="26"/>
    </row>
    <row r="20" spans="1:9" x14ac:dyDescent="0.25">
      <c r="A20" s="36" t="s">
        <v>144</v>
      </c>
      <c r="B20" s="75">
        <f>1000000+1500000</f>
        <v>2500000</v>
      </c>
      <c r="C20" s="26"/>
      <c r="D20" s="26"/>
      <c r="G20" s="5"/>
    </row>
    <row r="21" spans="1:9" x14ac:dyDescent="0.25">
      <c r="A21" s="12" t="s">
        <v>4</v>
      </c>
      <c r="B21" s="24">
        <f>B22+B23+B24+B25+B26+B27</f>
        <v>40079114</v>
      </c>
      <c r="C21" s="55">
        <f>C23+C24+C25+C26+C27</f>
        <v>33809110</v>
      </c>
      <c r="D21" s="55">
        <f>D23+D24+D25+D26+D27</f>
        <v>40651110</v>
      </c>
    </row>
    <row r="22" spans="1:9" x14ac:dyDescent="0.25">
      <c r="A22" s="36" t="s">
        <v>179</v>
      </c>
      <c r="B22" s="78">
        <v>1000000</v>
      </c>
      <c r="C22" s="55"/>
      <c r="D22" s="55"/>
    </row>
    <row r="23" spans="1:9" x14ac:dyDescent="0.25">
      <c r="A23" s="36" t="s">
        <v>68</v>
      </c>
      <c r="B23" s="75">
        <f>D23</f>
        <v>180000</v>
      </c>
      <c r="C23" s="26">
        <v>15000</v>
      </c>
      <c r="D23" s="26">
        <f>C23*12</f>
        <v>180000</v>
      </c>
      <c r="I23" s="5"/>
    </row>
    <row r="24" spans="1:9" x14ac:dyDescent="0.25">
      <c r="A24" s="36" t="s">
        <v>140</v>
      </c>
      <c r="B24" s="75">
        <v>7812000</v>
      </c>
      <c r="C24" s="26">
        <v>607000</v>
      </c>
      <c r="D24" s="26">
        <f t="shared" ref="D24" si="2">C24*12</f>
        <v>7284000</v>
      </c>
    </row>
    <row r="25" spans="1:9" x14ac:dyDescent="0.25">
      <c r="A25" s="36" t="s">
        <v>69</v>
      </c>
      <c r="B25" s="37">
        <f>12032112+1200000</f>
        <v>13232112</v>
      </c>
      <c r="C25" s="26">
        <v>12032110</v>
      </c>
      <c r="D25" s="26">
        <v>12032110</v>
      </c>
    </row>
    <row r="26" spans="1:9" x14ac:dyDescent="0.25">
      <c r="A26" s="36" t="s">
        <v>143</v>
      </c>
      <c r="B26" s="75">
        <f>D26</f>
        <v>3155000</v>
      </c>
      <c r="C26" s="26">
        <v>3155000</v>
      </c>
      <c r="D26" s="26">
        <v>3155000</v>
      </c>
    </row>
    <row r="27" spans="1:9" ht="22.5" customHeight="1" x14ac:dyDescent="0.25">
      <c r="A27" s="36" t="s">
        <v>141</v>
      </c>
      <c r="B27" s="75">
        <f>14000002+700000</f>
        <v>14700002</v>
      </c>
      <c r="C27" s="26">
        <v>18000000</v>
      </c>
      <c r="D27" s="26">
        <v>18000000</v>
      </c>
    </row>
    <row r="28" spans="1:9" s="9" customFormat="1" x14ac:dyDescent="0.25">
      <c r="A28" s="12" t="s">
        <v>31</v>
      </c>
      <c r="B28" s="24">
        <f>B29</f>
        <v>1100000</v>
      </c>
      <c r="C28" s="55">
        <f>C29</f>
        <v>1100000</v>
      </c>
      <c r="D28" s="55">
        <f>D29</f>
        <v>1100000</v>
      </c>
    </row>
    <row r="29" spans="1:9" x14ac:dyDescent="0.25">
      <c r="A29" s="36" t="s">
        <v>70</v>
      </c>
      <c r="B29" s="38">
        <v>1100000</v>
      </c>
      <c r="C29" s="26">
        <v>1100000</v>
      </c>
      <c r="D29" s="26">
        <v>1100000</v>
      </c>
    </row>
    <row r="30" spans="1:9" x14ac:dyDescent="0.25">
      <c r="A30" s="12" t="s">
        <v>5</v>
      </c>
      <c r="B30" s="24">
        <f>B31+B32+B33</f>
        <v>30516177.240000002</v>
      </c>
      <c r="C30" s="55">
        <f>C31+C32+C33</f>
        <v>2582000</v>
      </c>
      <c r="D30" s="55">
        <f>D31+D32+D33</f>
        <v>30984000</v>
      </c>
    </row>
    <row r="31" spans="1:9" x14ac:dyDescent="0.25">
      <c r="A31" s="36" t="s">
        <v>134</v>
      </c>
      <c r="B31" s="75">
        <v>14201656.199999999</v>
      </c>
      <c r="C31" s="26">
        <v>1210000</v>
      </c>
      <c r="D31" s="26">
        <f>C31*12</f>
        <v>14520000</v>
      </c>
      <c r="E31" s="61"/>
    </row>
    <row r="32" spans="1:9" x14ac:dyDescent="0.25">
      <c r="A32" s="36" t="s">
        <v>71</v>
      </c>
      <c r="B32" s="75">
        <v>14292617.4</v>
      </c>
      <c r="C32" s="26">
        <v>1200000</v>
      </c>
      <c r="D32" s="26">
        <f t="shared" ref="D32:D33" si="3">C32*12</f>
        <v>14400000</v>
      </c>
      <c r="E32" s="61"/>
    </row>
    <row r="33" spans="1:5" x14ac:dyDescent="0.25">
      <c r="A33" s="36" t="s">
        <v>72</v>
      </c>
      <c r="B33" s="75">
        <v>2021903.64</v>
      </c>
      <c r="C33" s="26">
        <v>172000</v>
      </c>
      <c r="D33" s="26">
        <f t="shared" si="3"/>
        <v>2064000</v>
      </c>
      <c r="E33" s="61"/>
    </row>
    <row r="34" spans="1:5" x14ac:dyDescent="0.25">
      <c r="A34" s="20" t="s">
        <v>6</v>
      </c>
      <c r="B34" s="21">
        <f>B35+B45+B51+B56+B66+B72+B84+B42+B48</f>
        <v>59513400</v>
      </c>
      <c r="C34" s="56"/>
      <c r="D34" s="56">
        <f>D35+D42+D45+D48+D51+D56+D67+D84+D72</f>
        <v>43855400</v>
      </c>
      <c r="E34" s="61"/>
    </row>
    <row r="35" spans="1:5" x14ac:dyDescent="0.25">
      <c r="A35" s="12" t="s">
        <v>7</v>
      </c>
      <c r="B35" s="24">
        <f>B36+B38+B39+B40+B41+B37</f>
        <v>11199400</v>
      </c>
      <c r="C35" s="55">
        <f>C36+C37+C38+C39+C40+C41</f>
        <v>1014200</v>
      </c>
      <c r="D35" s="55">
        <f>D36+D37+D38+D39+D40+D41</f>
        <v>12170400</v>
      </c>
      <c r="E35" s="61"/>
    </row>
    <row r="36" spans="1:5" x14ac:dyDescent="0.25">
      <c r="A36" s="74" t="s">
        <v>73</v>
      </c>
      <c r="B36" s="75">
        <f>3200000+500000</f>
        <v>3700000</v>
      </c>
      <c r="C36" s="26">
        <v>437000</v>
      </c>
      <c r="D36" s="26">
        <f t="shared" ref="D36:D41" si="4">C36*12</f>
        <v>5244000</v>
      </c>
      <c r="E36" s="61"/>
    </row>
    <row r="37" spans="1:5" x14ac:dyDescent="0.25">
      <c r="A37" s="74" t="s">
        <v>146</v>
      </c>
      <c r="B37" s="75">
        <f>55400+50000</f>
        <v>105400</v>
      </c>
      <c r="C37" s="26">
        <v>4200</v>
      </c>
      <c r="D37" s="8">
        <f t="shared" si="4"/>
        <v>50400</v>
      </c>
      <c r="E37" s="61"/>
    </row>
    <row r="38" spans="1:5" x14ac:dyDescent="0.25">
      <c r="A38" s="74" t="s">
        <v>149</v>
      </c>
      <c r="B38" s="75">
        <f>2300000+500000</f>
        <v>2800000</v>
      </c>
      <c r="C38" s="26">
        <v>200000</v>
      </c>
      <c r="D38" s="26">
        <f t="shared" si="4"/>
        <v>2400000</v>
      </c>
      <c r="E38" s="61"/>
    </row>
    <row r="39" spans="1:5" x14ac:dyDescent="0.25">
      <c r="A39" s="74" t="s">
        <v>74</v>
      </c>
      <c r="B39" s="75">
        <f>3350000+500000</f>
        <v>3850000</v>
      </c>
      <c r="C39" s="26">
        <v>320000</v>
      </c>
      <c r="D39" s="26">
        <f t="shared" si="4"/>
        <v>3840000</v>
      </c>
      <c r="E39" s="61"/>
    </row>
    <row r="40" spans="1:5" x14ac:dyDescent="0.25">
      <c r="A40" s="74" t="s">
        <v>75</v>
      </c>
      <c r="B40" s="75">
        <v>80000</v>
      </c>
      <c r="C40" s="26">
        <v>6000</v>
      </c>
      <c r="D40" s="26">
        <f t="shared" si="4"/>
        <v>72000</v>
      </c>
      <c r="E40" s="61"/>
    </row>
    <row r="41" spans="1:5" x14ac:dyDescent="0.25">
      <c r="A41" s="74" t="s">
        <v>76</v>
      </c>
      <c r="B41" s="75">
        <f>564000+100000</f>
        <v>664000</v>
      </c>
      <c r="C41" s="26">
        <v>47000</v>
      </c>
      <c r="D41" s="26">
        <f t="shared" si="4"/>
        <v>564000</v>
      </c>
      <c r="E41" s="61"/>
    </row>
    <row r="42" spans="1:5" x14ac:dyDescent="0.25">
      <c r="A42" s="13" t="s">
        <v>8</v>
      </c>
      <c r="B42" s="24">
        <f>B43+B44</f>
        <v>4750000</v>
      </c>
      <c r="C42" s="55">
        <f>C43+C44</f>
        <v>3250000</v>
      </c>
      <c r="D42" s="55">
        <f>D43+D44</f>
        <v>3250000</v>
      </c>
      <c r="E42" s="61"/>
    </row>
    <row r="43" spans="1:5" x14ac:dyDescent="0.25">
      <c r="A43" s="74" t="s">
        <v>77</v>
      </c>
      <c r="B43" s="75">
        <f>1000000+3000000</f>
        <v>4000000</v>
      </c>
      <c r="C43" s="26">
        <v>3000000</v>
      </c>
      <c r="D43" s="26">
        <v>3000000</v>
      </c>
      <c r="E43" s="61"/>
    </row>
    <row r="44" spans="1:5" x14ac:dyDescent="0.25">
      <c r="A44" s="74" t="s">
        <v>135</v>
      </c>
      <c r="B44" s="75">
        <f>250000+500000</f>
        <v>750000</v>
      </c>
      <c r="C44" s="26">
        <v>250000</v>
      </c>
      <c r="D44" s="26">
        <v>250000</v>
      </c>
      <c r="E44" s="61"/>
    </row>
    <row r="45" spans="1:5" x14ac:dyDescent="0.25">
      <c r="A45" s="13" t="s">
        <v>9</v>
      </c>
      <c r="B45" s="24">
        <f>B46+B47</f>
        <v>5200000</v>
      </c>
      <c r="C45" s="55">
        <f>C46+C47</f>
        <v>1510000</v>
      </c>
      <c r="D45" s="55">
        <f>D46+D47</f>
        <v>4920000</v>
      </c>
      <c r="E45" s="61"/>
    </row>
    <row r="46" spans="1:5" x14ac:dyDescent="0.25">
      <c r="A46" s="74" t="s">
        <v>78</v>
      </c>
      <c r="B46" s="75">
        <f>3200000+800000</f>
        <v>4000000</v>
      </c>
      <c r="C46" s="26">
        <v>310000</v>
      </c>
      <c r="D46" s="26">
        <f>C46*12</f>
        <v>3720000</v>
      </c>
      <c r="E46" s="61"/>
    </row>
    <row r="47" spans="1:5" x14ac:dyDescent="0.25">
      <c r="A47" s="74" t="s">
        <v>79</v>
      </c>
      <c r="B47" s="75">
        <f>400000+800000</f>
        <v>1200000</v>
      </c>
      <c r="C47" s="26">
        <v>1200000</v>
      </c>
      <c r="D47" s="26">
        <f>C47</f>
        <v>1200000</v>
      </c>
    </row>
    <row r="48" spans="1:5" ht="18" customHeight="1" x14ac:dyDescent="0.25">
      <c r="A48" s="13" t="s">
        <v>10</v>
      </c>
      <c r="B48" s="24">
        <f>B49+B50</f>
        <v>1150000</v>
      </c>
      <c r="C48" s="55">
        <f>C49+C50</f>
        <v>510000</v>
      </c>
      <c r="D48" s="55">
        <f>D49+D50</f>
        <v>600000</v>
      </c>
    </row>
    <row r="49" spans="1:5" ht="18" customHeight="1" x14ac:dyDescent="0.25">
      <c r="A49" s="74" t="s">
        <v>136</v>
      </c>
      <c r="B49" s="75">
        <f>500000+300000</f>
        <v>800000</v>
      </c>
      <c r="C49" s="26">
        <v>500000</v>
      </c>
      <c r="D49" s="26">
        <v>500000</v>
      </c>
    </row>
    <row r="50" spans="1:5" ht="18" customHeight="1" x14ac:dyDescent="0.25">
      <c r="A50" s="74" t="s">
        <v>80</v>
      </c>
      <c r="B50" s="75">
        <f>250000+100000</f>
        <v>350000</v>
      </c>
      <c r="C50" s="26">
        <v>10000</v>
      </c>
      <c r="D50" s="26">
        <v>100000</v>
      </c>
      <c r="E50" s="61"/>
    </row>
    <row r="51" spans="1:5" x14ac:dyDescent="0.25">
      <c r="A51" s="13" t="s">
        <v>11</v>
      </c>
      <c r="B51" s="24">
        <f>B52+B54+B55+B53</f>
        <v>15050000</v>
      </c>
      <c r="C51" s="55">
        <f>C52+C54+C55</f>
        <v>4800000</v>
      </c>
      <c r="D51" s="55">
        <f>D52+D54+D55</f>
        <v>12500000</v>
      </c>
      <c r="E51" s="61"/>
    </row>
    <row r="52" spans="1:5" x14ac:dyDescent="0.25">
      <c r="A52" s="74" t="s">
        <v>81</v>
      </c>
      <c r="B52" s="75">
        <f>7000000+2000000</f>
        <v>9000000</v>
      </c>
      <c r="C52" s="63">
        <v>700000</v>
      </c>
      <c r="D52" s="63">
        <f>C52*12</f>
        <v>8400000</v>
      </c>
      <c r="E52" s="61"/>
    </row>
    <row r="53" spans="1:5" x14ac:dyDescent="0.25">
      <c r="A53" s="74" t="s">
        <v>178</v>
      </c>
      <c r="B53" s="75">
        <v>2500000</v>
      </c>
      <c r="C53" s="63"/>
      <c r="D53" s="63"/>
      <c r="E53" s="61"/>
    </row>
    <row r="54" spans="1:5" ht="30" x14ac:dyDescent="0.25">
      <c r="A54" s="74" t="s">
        <v>124</v>
      </c>
      <c r="B54" s="75">
        <v>2200000</v>
      </c>
      <c r="C54" s="26">
        <v>1400000</v>
      </c>
      <c r="D54" s="26">
        <v>1400000</v>
      </c>
      <c r="E54" s="61"/>
    </row>
    <row r="55" spans="1:5" x14ac:dyDescent="0.25">
      <c r="A55" s="74" t="s">
        <v>119</v>
      </c>
      <c r="B55" s="75">
        <f>1100000+250000</f>
        <v>1350000</v>
      </c>
      <c r="C55" s="26">
        <v>2700000</v>
      </c>
      <c r="D55" s="26">
        <v>2700000</v>
      </c>
      <c r="E55" s="61"/>
    </row>
    <row r="56" spans="1:5" x14ac:dyDescent="0.25">
      <c r="A56" s="13" t="s">
        <v>12</v>
      </c>
      <c r="B56" s="24">
        <f>B57+B58+B59</f>
        <v>5536000</v>
      </c>
      <c r="C56" s="55">
        <f>C57+C58+C59</f>
        <v>3445000</v>
      </c>
      <c r="D56" s="55">
        <f>D57+D58+D59</f>
        <v>3445000</v>
      </c>
      <c r="E56" s="61"/>
    </row>
    <row r="57" spans="1:5" x14ac:dyDescent="0.25">
      <c r="A57" s="74" t="s">
        <v>82</v>
      </c>
      <c r="B57" s="75">
        <f>710000+720000</f>
        <v>1430000</v>
      </c>
      <c r="C57" s="26">
        <v>720000</v>
      </c>
      <c r="D57" s="26">
        <v>720000</v>
      </c>
      <c r="E57" s="61"/>
    </row>
    <row r="58" spans="1:5" x14ac:dyDescent="0.25">
      <c r="A58" s="74" t="s">
        <v>83</v>
      </c>
      <c r="B58" s="75">
        <f>1800000+800000</f>
        <v>2600000</v>
      </c>
      <c r="C58" s="26">
        <v>1800000</v>
      </c>
      <c r="D58" s="26">
        <v>1800000</v>
      </c>
      <c r="E58" s="61"/>
    </row>
    <row r="59" spans="1:5" x14ac:dyDescent="0.25">
      <c r="A59" s="79" t="s">
        <v>123</v>
      </c>
      <c r="B59" s="73">
        <f>556000+950000</f>
        <v>1506000</v>
      </c>
      <c r="C59" s="26">
        <v>925000</v>
      </c>
      <c r="D59" s="26">
        <v>925000</v>
      </c>
      <c r="E59" s="61"/>
    </row>
    <row r="60" spans="1:5" x14ac:dyDescent="0.25">
      <c r="A60" s="43"/>
      <c r="B60" s="10"/>
      <c r="E60" s="61"/>
    </row>
    <row r="61" spans="1:5" ht="14.25" customHeight="1" x14ac:dyDescent="0.25">
      <c r="A61" s="89" t="s">
        <v>60</v>
      </c>
      <c r="B61" s="89"/>
      <c r="C61" s="52"/>
      <c r="D61" s="52"/>
    </row>
    <row r="62" spans="1:5" ht="18.75" x14ac:dyDescent="0.25">
      <c r="A62" s="89" t="s">
        <v>61</v>
      </c>
      <c r="B62" s="89"/>
      <c r="C62" s="52"/>
      <c r="D62" s="52"/>
    </row>
    <row r="63" spans="1:5" ht="14.25" customHeight="1" x14ac:dyDescent="0.25">
      <c r="A63" s="89">
        <v>2026</v>
      </c>
      <c r="B63" s="89"/>
      <c r="C63" s="52"/>
      <c r="D63" s="52"/>
    </row>
    <row r="64" spans="1:5" ht="15.75" x14ac:dyDescent="0.25">
      <c r="A64" s="90" t="s">
        <v>59</v>
      </c>
      <c r="B64" s="90"/>
      <c r="C64" s="53"/>
      <c r="D64" s="53"/>
    </row>
    <row r="65" spans="1:5" ht="11.25" customHeight="1" x14ac:dyDescent="0.25">
      <c r="A65" s="91" t="s">
        <v>30</v>
      </c>
      <c r="B65" s="91"/>
      <c r="C65" s="54"/>
      <c r="D65" s="54"/>
    </row>
    <row r="66" spans="1:5" ht="30" x14ac:dyDescent="0.25">
      <c r="A66" s="13" t="s">
        <v>13</v>
      </c>
      <c r="B66" s="24">
        <f>B69+B67+B68+B70+B71</f>
        <v>6170000</v>
      </c>
      <c r="C66" s="30"/>
      <c r="D66" s="30">
        <f>D67+D68+D69+D70+D71</f>
        <v>2520000</v>
      </c>
    </row>
    <row r="67" spans="1:5" x14ac:dyDescent="0.25">
      <c r="A67" s="80" t="s">
        <v>147</v>
      </c>
      <c r="B67" s="81">
        <v>320000</v>
      </c>
      <c r="C67" s="30">
        <v>320000</v>
      </c>
      <c r="D67" s="30">
        <v>320000</v>
      </c>
    </row>
    <row r="68" spans="1:5" ht="30" x14ac:dyDescent="0.25">
      <c r="A68" s="82" t="s">
        <v>153</v>
      </c>
      <c r="B68" s="75">
        <v>50000</v>
      </c>
      <c r="C68" s="8">
        <v>200000</v>
      </c>
      <c r="D68" s="8">
        <v>200000</v>
      </c>
    </row>
    <row r="69" spans="1:5" ht="31.5" customHeight="1" x14ac:dyDescent="0.25">
      <c r="A69" s="74" t="s">
        <v>84</v>
      </c>
      <c r="B69" s="75">
        <v>2400000</v>
      </c>
      <c r="C69" s="8">
        <v>1600000</v>
      </c>
      <c r="D69" s="8">
        <v>1600000</v>
      </c>
    </row>
    <row r="70" spans="1:5" ht="31.5" customHeight="1" x14ac:dyDescent="0.25">
      <c r="A70" s="74" t="s">
        <v>154</v>
      </c>
      <c r="B70" s="75">
        <f>200000+150000</f>
        <v>350000</v>
      </c>
      <c r="C70" s="8">
        <v>200000</v>
      </c>
      <c r="D70" s="8">
        <v>200000</v>
      </c>
    </row>
    <row r="71" spans="1:5" ht="31.5" customHeight="1" x14ac:dyDescent="0.25">
      <c r="A71" s="74" t="s">
        <v>155</v>
      </c>
      <c r="B71" s="75">
        <f>3000000+50000</f>
        <v>3050000</v>
      </c>
      <c r="C71" s="8">
        <v>200000</v>
      </c>
      <c r="D71" s="8">
        <v>200000</v>
      </c>
      <c r="E71" s="8"/>
    </row>
    <row r="72" spans="1:5" ht="26.25" customHeight="1" x14ac:dyDescent="0.25">
      <c r="A72" s="13" t="s">
        <v>14</v>
      </c>
      <c r="B72" s="24">
        <f>B73+B74+B75+B76+B77+B79+B80+B81+B82+B83+B78</f>
        <v>5658000</v>
      </c>
      <c r="C72" s="30"/>
      <c r="D72" s="30">
        <f>D73+D74+D75+D76+D77+D79+D80+D81+D82+D83</f>
        <v>3850000</v>
      </c>
    </row>
    <row r="73" spans="1:5" x14ac:dyDescent="0.25">
      <c r="A73" s="74" t="s">
        <v>156</v>
      </c>
      <c r="B73" s="78">
        <f>100000+100000</f>
        <v>200000</v>
      </c>
      <c r="C73" s="10">
        <v>200000</v>
      </c>
      <c r="D73" s="10">
        <v>200000</v>
      </c>
    </row>
    <row r="74" spans="1:5" x14ac:dyDescent="0.25">
      <c r="A74" s="74" t="s">
        <v>137</v>
      </c>
      <c r="B74" s="75">
        <v>100000</v>
      </c>
      <c r="C74" s="8">
        <f>50000+50000</f>
        <v>100000</v>
      </c>
      <c r="D74" s="8">
        <f>50000+50000</f>
        <v>100000</v>
      </c>
    </row>
    <row r="75" spans="1:5" x14ac:dyDescent="0.25">
      <c r="A75" s="74" t="s">
        <v>85</v>
      </c>
      <c r="B75" s="75">
        <v>200000</v>
      </c>
      <c r="C75" s="8">
        <f>150000+200000</f>
        <v>350000</v>
      </c>
      <c r="D75" s="8">
        <f>150000+200000</f>
        <v>350000</v>
      </c>
    </row>
    <row r="76" spans="1:5" x14ac:dyDescent="0.25">
      <c r="A76" s="74" t="s">
        <v>86</v>
      </c>
      <c r="B76" s="75">
        <v>50000</v>
      </c>
      <c r="C76" s="8">
        <v>150000</v>
      </c>
      <c r="D76" s="8">
        <v>150000</v>
      </c>
    </row>
    <row r="77" spans="1:5" x14ac:dyDescent="0.25">
      <c r="A77" s="74" t="s">
        <v>87</v>
      </c>
      <c r="B77" s="75">
        <f>150000+200000</f>
        <v>350000</v>
      </c>
      <c r="C77" s="8">
        <f>250000+300000</f>
        <v>550000</v>
      </c>
      <c r="D77" s="8">
        <f>250000+300000</f>
        <v>550000</v>
      </c>
    </row>
    <row r="78" spans="1:5" x14ac:dyDescent="0.25">
      <c r="A78" s="74" t="s">
        <v>180</v>
      </c>
      <c r="B78" s="75">
        <v>2000000</v>
      </c>
    </row>
    <row r="79" spans="1:5" x14ac:dyDescent="0.25">
      <c r="A79" s="74" t="s">
        <v>88</v>
      </c>
      <c r="B79" s="75">
        <v>100000</v>
      </c>
      <c r="C79" s="8">
        <f>100000+250000</f>
        <v>350000</v>
      </c>
      <c r="D79" s="8">
        <f>100000+250000</f>
        <v>350000</v>
      </c>
    </row>
    <row r="80" spans="1:5" x14ac:dyDescent="0.25">
      <c r="A80" s="74" t="s">
        <v>151</v>
      </c>
      <c r="B80" s="75">
        <f>125000+150000</f>
        <v>275000</v>
      </c>
      <c r="C80" s="8">
        <f>150000+200000</f>
        <v>350000</v>
      </c>
      <c r="D80" s="8">
        <f>150000+200000</f>
        <v>350000</v>
      </c>
    </row>
    <row r="81" spans="1:6" x14ac:dyDescent="0.25">
      <c r="A81" s="74" t="s">
        <v>89</v>
      </c>
      <c r="B81" s="75">
        <f>500000+100000</f>
        <v>600000</v>
      </c>
      <c r="C81" s="8">
        <v>200000</v>
      </c>
      <c r="D81" s="8">
        <v>200000</v>
      </c>
      <c r="E81" s="68"/>
    </row>
    <row r="82" spans="1:6" ht="31.5" customHeight="1" x14ac:dyDescent="0.25">
      <c r="A82" s="74" t="s">
        <v>150</v>
      </c>
      <c r="B82" s="75">
        <v>700000</v>
      </c>
      <c r="C82" s="8">
        <f>195000+200000</f>
        <v>395000</v>
      </c>
      <c r="D82" s="8">
        <f>195000+200000</f>
        <v>395000</v>
      </c>
      <c r="E82" s="61"/>
    </row>
    <row r="83" spans="1:6" x14ac:dyDescent="0.25">
      <c r="A83" s="74" t="s">
        <v>90</v>
      </c>
      <c r="B83" s="75">
        <f>433000+650000</f>
        <v>1083000</v>
      </c>
      <c r="C83" s="8">
        <f>205000+1000000</f>
        <v>1205000</v>
      </c>
      <c r="D83" s="8">
        <f>205000+1000000</f>
        <v>1205000</v>
      </c>
      <c r="E83" s="61"/>
    </row>
    <row r="84" spans="1:6" x14ac:dyDescent="0.25">
      <c r="A84" s="13" t="s">
        <v>32</v>
      </c>
      <c r="B84" s="24">
        <f>B85+B86</f>
        <v>4800000</v>
      </c>
      <c r="C84" s="30">
        <f>C85+C86</f>
        <v>2800000</v>
      </c>
      <c r="D84" s="30">
        <f>D85+D86</f>
        <v>2800000</v>
      </c>
      <c r="E84" s="61"/>
    </row>
    <row r="85" spans="1:6" x14ac:dyDescent="0.25">
      <c r="A85" s="74" t="s">
        <v>91</v>
      </c>
      <c r="B85" s="75">
        <v>3600000</v>
      </c>
      <c r="C85" s="8">
        <v>1800000</v>
      </c>
      <c r="D85" s="8">
        <v>1800000</v>
      </c>
      <c r="E85" s="61"/>
      <c r="F85" s="69"/>
    </row>
    <row r="86" spans="1:6" x14ac:dyDescent="0.25">
      <c r="A86" s="74" t="s">
        <v>157</v>
      </c>
      <c r="B86" s="75">
        <v>1200000</v>
      </c>
      <c r="C86" s="8">
        <v>1000000</v>
      </c>
      <c r="D86" s="8">
        <v>1000000</v>
      </c>
      <c r="E86" s="61"/>
      <c r="F86" s="70"/>
    </row>
    <row r="87" spans="1:6" x14ac:dyDescent="0.25">
      <c r="A87" s="47" t="s">
        <v>15</v>
      </c>
      <c r="B87" s="24">
        <f>B88+B92+B95+B102+B109+B122+B100+B105</f>
        <v>11430000</v>
      </c>
      <c r="C87" s="30"/>
      <c r="D87" s="30">
        <f>D88+D95+D100+D102+D105+D109+D122</f>
        <v>8070000</v>
      </c>
      <c r="E87" s="61"/>
    </row>
    <row r="88" spans="1:6" x14ac:dyDescent="0.25">
      <c r="A88" s="13" t="s">
        <v>16</v>
      </c>
      <c r="B88" s="24">
        <f>B89+B91+B90</f>
        <v>900000</v>
      </c>
      <c r="C88" s="30"/>
      <c r="D88" s="30">
        <f>D89+D90+D91</f>
        <v>450000</v>
      </c>
      <c r="E88" s="61"/>
    </row>
    <row r="89" spans="1:6" x14ac:dyDescent="0.25">
      <c r="A89" s="74" t="s">
        <v>92</v>
      </c>
      <c r="B89" s="75">
        <f>500000+200000</f>
        <v>700000</v>
      </c>
      <c r="C89" s="8">
        <f>120000+200000</f>
        <v>320000</v>
      </c>
      <c r="D89" s="8">
        <f>120000+200000</f>
        <v>320000</v>
      </c>
      <c r="E89" s="61"/>
    </row>
    <row r="90" spans="1:6" x14ac:dyDescent="0.25">
      <c r="A90" s="74" t="s">
        <v>158</v>
      </c>
      <c r="B90" s="75">
        <v>50000</v>
      </c>
      <c r="C90" s="8">
        <v>100000</v>
      </c>
      <c r="D90" s="8">
        <v>100000</v>
      </c>
    </row>
    <row r="91" spans="1:6" x14ac:dyDescent="0.25">
      <c r="A91" s="74" t="s">
        <v>120</v>
      </c>
      <c r="B91" s="75">
        <f>100000+50000</f>
        <v>150000</v>
      </c>
      <c r="C91" s="8">
        <v>30000</v>
      </c>
      <c r="D91" s="8">
        <v>30000</v>
      </c>
      <c r="E91" s="61"/>
    </row>
    <row r="92" spans="1:6" x14ac:dyDescent="0.25">
      <c r="A92" s="13" t="s">
        <v>17</v>
      </c>
      <c r="B92" s="24">
        <f>B93+B94</f>
        <v>450000</v>
      </c>
      <c r="C92" s="30"/>
      <c r="D92" s="30">
        <f>D93+D94</f>
        <v>550000</v>
      </c>
      <c r="E92" s="61"/>
    </row>
    <row r="93" spans="1:6" x14ac:dyDescent="0.25">
      <c r="A93" s="74" t="s">
        <v>93</v>
      </c>
      <c r="B93" s="75">
        <f>100000+50000</f>
        <v>150000</v>
      </c>
      <c r="C93" s="8">
        <f>50000+200000</f>
        <v>250000</v>
      </c>
      <c r="D93" s="8">
        <f>50000+200000</f>
        <v>250000</v>
      </c>
      <c r="E93" s="61"/>
    </row>
    <row r="94" spans="1:6" x14ac:dyDescent="0.25">
      <c r="A94" s="74" t="s">
        <v>94</v>
      </c>
      <c r="B94" s="75">
        <f>250000+50000</f>
        <v>300000</v>
      </c>
      <c r="C94" s="8">
        <f>100000+200000</f>
        <v>300000</v>
      </c>
      <c r="D94" s="8">
        <f>100000+200000</f>
        <v>300000</v>
      </c>
      <c r="E94" s="61"/>
    </row>
    <row r="95" spans="1:6" x14ac:dyDescent="0.25">
      <c r="A95" s="13" t="s">
        <v>18</v>
      </c>
      <c r="B95" s="24">
        <f>B96+B97+B99+B98</f>
        <v>760000</v>
      </c>
      <c r="C95" s="30"/>
      <c r="D95" s="30">
        <f>D96+D97+D98+D99</f>
        <v>1020000</v>
      </c>
      <c r="E95" s="61"/>
    </row>
    <row r="96" spans="1:6" x14ac:dyDescent="0.25">
      <c r="A96" s="74" t="s">
        <v>95</v>
      </c>
      <c r="B96" s="75">
        <f>400000+50000</f>
        <v>450000</v>
      </c>
      <c r="C96" s="8">
        <f>300000+250000</f>
        <v>550000</v>
      </c>
      <c r="D96" s="8">
        <f>300000+250000</f>
        <v>550000</v>
      </c>
      <c r="E96" s="61"/>
    </row>
    <row r="97" spans="1:5" x14ac:dyDescent="0.25">
      <c r="A97" s="74" t="s">
        <v>121</v>
      </c>
      <c r="B97" s="75">
        <v>80000</v>
      </c>
      <c r="C97" s="8">
        <v>100000</v>
      </c>
      <c r="D97" s="8">
        <v>100000</v>
      </c>
      <c r="E97" s="61"/>
    </row>
    <row r="98" spans="1:5" x14ac:dyDescent="0.25">
      <c r="A98" s="74" t="s">
        <v>159</v>
      </c>
      <c r="B98" s="75">
        <f>50000+50000</f>
        <v>100000</v>
      </c>
      <c r="C98" s="8">
        <v>200000</v>
      </c>
      <c r="D98" s="8">
        <v>200000</v>
      </c>
      <c r="E98" s="61"/>
    </row>
    <row r="99" spans="1:5" x14ac:dyDescent="0.25">
      <c r="A99" s="74" t="s">
        <v>96</v>
      </c>
      <c r="B99" s="75">
        <f>80000+50000</f>
        <v>130000</v>
      </c>
      <c r="C99" s="8">
        <f>70000+100000</f>
        <v>170000</v>
      </c>
      <c r="D99" s="8">
        <f>70000+100000</f>
        <v>170000</v>
      </c>
      <c r="E99" s="61"/>
    </row>
    <row r="100" spans="1:5" x14ac:dyDescent="0.25">
      <c r="A100" s="13" t="s">
        <v>160</v>
      </c>
      <c r="B100" s="24">
        <f>B101</f>
        <v>100000</v>
      </c>
      <c r="C100" s="30"/>
      <c r="D100" s="30">
        <f>D101</f>
        <v>50000</v>
      </c>
      <c r="E100" s="61"/>
    </row>
    <row r="101" spans="1:5" x14ac:dyDescent="0.25">
      <c r="A101" s="74" t="s">
        <v>161</v>
      </c>
      <c r="B101" s="75">
        <f>50000+50000</f>
        <v>100000</v>
      </c>
      <c r="C101" s="8">
        <v>50000</v>
      </c>
      <c r="D101" s="8">
        <v>50000</v>
      </c>
      <c r="E101" s="61"/>
    </row>
    <row r="102" spans="1:5" x14ac:dyDescent="0.25">
      <c r="A102" s="13" t="s">
        <v>19</v>
      </c>
      <c r="B102" s="24">
        <f>B103+B104</f>
        <v>800000</v>
      </c>
      <c r="C102" s="30"/>
      <c r="D102" s="30">
        <f>D103+D104</f>
        <v>600000</v>
      </c>
      <c r="E102" s="61"/>
    </row>
    <row r="103" spans="1:5" x14ac:dyDescent="0.25">
      <c r="A103" s="74" t="s">
        <v>97</v>
      </c>
      <c r="B103" s="75">
        <f>600000+50000</f>
        <v>650000</v>
      </c>
      <c r="C103" s="8">
        <f>F103</f>
        <v>0</v>
      </c>
      <c r="D103" s="8">
        <v>500000</v>
      </c>
      <c r="E103" s="61"/>
    </row>
    <row r="104" spans="1:5" x14ac:dyDescent="0.25">
      <c r="A104" s="74" t="s">
        <v>162</v>
      </c>
      <c r="B104" s="75">
        <f>50000+100000</f>
        <v>150000</v>
      </c>
      <c r="C104" s="8">
        <f>F104</f>
        <v>0</v>
      </c>
      <c r="D104" s="8">
        <v>100000</v>
      </c>
    </row>
    <row r="105" spans="1:5" x14ac:dyDescent="0.25">
      <c r="A105" s="13" t="s">
        <v>20</v>
      </c>
      <c r="B105" s="24">
        <f>B106+B107+B108</f>
        <v>300000</v>
      </c>
      <c r="C105" s="30"/>
      <c r="D105" s="30">
        <f>D106+D107+D108</f>
        <v>150000</v>
      </c>
    </row>
    <row r="106" spans="1:5" x14ac:dyDescent="0.25">
      <c r="A106" s="74" t="s">
        <v>163</v>
      </c>
      <c r="B106" s="78">
        <f>50000+50000</f>
        <v>100000</v>
      </c>
      <c r="C106" s="10">
        <f>$B$107</f>
        <v>100000</v>
      </c>
      <c r="D106" s="10">
        <v>50000</v>
      </c>
    </row>
    <row r="107" spans="1:5" x14ac:dyDescent="0.25">
      <c r="A107" s="74" t="s">
        <v>98</v>
      </c>
      <c r="B107" s="75">
        <f>50000+50000</f>
        <v>100000</v>
      </c>
      <c r="C107" s="8">
        <f t="shared" ref="C107:C108" si="5">B107</f>
        <v>100000</v>
      </c>
      <c r="D107" s="8">
        <v>50000</v>
      </c>
    </row>
    <row r="108" spans="1:5" x14ac:dyDescent="0.25">
      <c r="A108" s="74" t="s">
        <v>122</v>
      </c>
      <c r="B108" s="75">
        <f>50000+50000</f>
        <v>100000</v>
      </c>
      <c r="C108" s="8">
        <f t="shared" si="5"/>
        <v>100000</v>
      </c>
      <c r="D108" s="8">
        <v>50000</v>
      </c>
    </row>
    <row r="109" spans="1:5" x14ac:dyDescent="0.25">
      <c r="A109" s="13" t="s">
        <v>21</v>
      </c>
      <c r="B109" s="24">
        <f>B110+B111+B112+B113+B114+B115</f>
        <v>6510000</v>
      </c>
      <c r="C109" s="30"/>
      <c r="D109" s="30">
        <f>D110+D111+D112+D113+D114+D115</f>
        <v>4000000</v>
      </c>
    </row>
    <row r="110" spans="1:5" x14ac:dyDescent="0.25">
      <c r="A110" s="74" t="s">
        <v>99</v>
      </c>
      <c r="B110" s="75">
        <v>3000000</v>
      </c>
      <c r="C110" s="8">
        <v>1800000</v>
      </c>
      <c r="D110" s="8">
        <v>1800000</v>
      </c>
    </row>
    <row r="111" spans="1:5" x14ac:dyDescent="0.25">
      <c r="A111" s="74" t="s">
        <v>100</v>
      </c>
      <c r="B111" s="75">
        <v>3000000</v>
      </c>
      <c r="C111" s="8">
        <v>1800000</v>
      </c>
      <c r="D111" s="8">
        <v>1800000</v>
      </c>
    </row>
    <row r="112" spans="1:5" x14ac:dyDescent="0.25">
      <c r="A112" s="74" t="s">
        <v>101</v>
      </c>
      <c r="B112" s="75">
        <f>50000+50000</f>
        <v>100000</v>
      </c>
      <c r="C112" s="8">
        <v>70000</v>
      </c>
      <c r="D112" s="8">
        <v>70000</v>
      </c>
    </row>
    <row r="113" spans="1:4" x14ac:dyDescent="0.25">
      <c r="A113" s="74" t="s">
        <v>102</v>
      </c>
      <c r="B113" s="75">
        <f>50000+50000</f>
        <v>100000</v>
      </c>
      <c r="C113" s="8">
        <v>50000</v>
      </c>
      <c r="D113" s="8">
        <v>50000</v>
      </c>
    </row>
    <row r="114" spans="1:4" x14ac:dyDescent="0.25">
      <c r="A114" s="74" t="s">
        <v>103</v>
      </c>
      <c r="B114" s="75">
        <f>80000+80000</f>
        <v>160000</v>
      </c>
      <c r="C114" s="8">
        <v>80000</v>
      </c>
      <c r="D114" s="8">
        <v>80000</v>
      </c>
    </row>
    <row r="115" spans="1:4" ht="27.75" customHeight="1" x14ac:dyDescent="0.25">
      <c r="A115" s="79" t="s">
        <v>138</v>
      </c>
      <c r="B115" s="73">
        <f>100000+50000</f>
        <v>150000</v>
      </c>
      <c r="C115" s="8">
        <v>200000</v>
      </c>
      <c r="D115" s="8">
        <v>200000</v>
      </c>
    </row>
    <row r="116" spans="1:4" ht="18.75" x14ac:dyDescent="0.25">
      <c r="A116" s="89" t="s">
        <v>60</v>
      </c>
      <c r="B116" s="89"/>
      <c r="C116" s="52"/>
      <c r="D116" s="52"/>
    </row>
    <row r="117" spans="1:4" ht="14.25" customHeight="1" x14ac:dyDescent="0.25">
      <c r="A117" s="89" t="s">
        <v>61</v>
      </c>
      <c r="B117" s="89"/>
      <c r="C117" s="52"/>
      <c r="D117" s="52"/>
    </row>
    <row r="118" spans="1:4" ht="18.75" x14ac:dyDescent="0.25">
      <c r="A118" s="89">
        <v>2026</v>
      </c>
      <c r="B118" s="89"/>
      <c r="C118" s="52"/>
      <c r="D118" s="52"/>
    </row>
    <row r="119" spans="1:4" ht="17.25" customHeight="1" x14ac:dyDescent="0.25">
      <c r="A119" s="90" t="s">
        <v>59</v>
      </c>
      <c r="B119" s="90"/>
      <c r="C119" s="53"/>
      <c r="D119" s="53"/>
    </row>
    <row r="120" spans="1:4" x14ac:dyDescent="0.25">
      <c r="A120" s="91" t="s">
        <v>30</v>
      </c>
      <c r="B120" s="91"/>
      <c r="C120" s="54"/>
      <c r="D120" s="54"/>
    </row>
    <row r="121" spans="1:4" ht="3.75" customHeight="1" x14ac:dyDescent="0.25">
      <c r="A121" s="43"/>
      <c r="B121" s="8"/>
    </row>
    <row r="122" spans="1:4" x14ac:dyDescent="0.25">
      <c r="A122" s="13" t="s">
        <v>22</v>
      </c>
      <c r="B122" s="24">
        <f>B123+B124+B125+B126+B127+B128+B129+B130+B131</f>
        <v>1610000</v>
      </c>
      <c r="C122" s="30"/>
      <c r="D122" s="30">
        <f>D123+D124+D125+D126+D127+D128+D129+D130</f>
        <v>1800000</v>
      </c>
    </row>
    <row r="123" spans="1:4" x14ac:dyDescent="0.25">
      <c r="A123" s="43" t="s">
        <v>104</v>
      </c>
      <c r="B123" s="8">
        <f>100000+20000</f>
        <v>120000</v>
      </c>
      <c r="C123" s="8">
        <f>100000+200000</f>
        <v>300000</v>
      </c>
      <c r="D123" s="8">
        <f>100000+200000</f>
        <v>300000</v>
      </c>
    </row>
    <row r="124" spans="1:4" x14ac:dyDescent="0.25">
      <c r="A124" s="43" t="s">
        <v>105</v>
      </c>
      <c r="B124" s="8">
        <f>200000+50000</f>
        <v>250000</v>
      </c>
      <c r="C124" s="8">
        <v>400000</v>
      </c>
      <c r="D124" s="8">
        <v>400000</v>
      </c>
    </row>
    <row r="125" spans="1:4" ht="24" customHeight="1" x14ac:dyDescent="0.25">
      <c r="A125" s="43" t="s">
        <v>164</v>
      </c>
      <c r="B125" s="8">
        <f>80000+10000</f>
        <v>90000</v>
      </c>
      <c r="C125" s="8">
        <v>200000</v>
      </c>
      <c r="D125" s="8">
        <v>200000</v>
      </c>
    </row>
    <row r="126" spans="1:4" x14ac:dyDescent="0.25">
      <c r="A126" s="43" t="s">
        <v>106</v>
      </c>
      <c r="B126" s="8">
        <f>50000+50000</f>
        <v>100000</v>
      </c>
      <c r="C126" s="8">
        <v>100000</v>
      </c>
      <c r="D126" s="8">
        <v>100000</v>
      </c>
    </row>
    <row r="127" spans="1:4" x14ac:dyDescent="0.25">
      <c r="A127" s="43" t="s">
        <v>107</v>
      </c>
      <c r="B127" s="8">
        <f>100000+50000</f>
        <v>150000</v>
      </c>
      <c r="C127" s="8">
        <v>100000</v>
      </c>
      <c r="D127" s="8">
        <v>100000</v>
      </c>
    </row>
    <row r="128" spans="1:4" x14ac:dyDescent="0.25">
      <c r="A128" s="43" t="s">
        <v>108</v>
      </c>
      <c r="B128" s="8">
        <v>0</v>
      </c>
      <c r="C128" s="8">
        <v>200000</v>
      </c>
      <c r="D128" s="8">
        <v>200000</v>
      </c>
    </row>
    <row r="129" spans="1:5" x14ac:dyDescent="0.25">
      <c r="A129" s="43" t="s">
        <v>165</v>
      </c>
      <c r="B129" s="5">
        <f>500000+150000</f>
        <v>650000</v>
      </c>
      <c r="C129" s="62">
        <v>400000</v>
      </c>
      <c r="D129" s="62">
        <v>400000</v>
      </c>
    </row>
    <row r="130" spans="1:5" x14ac:dyDescent="0.25">
      <c r="A130" s="43" t="s">
        <v>166</v>
      </c>
      <c r="B130" s="8">
        <f>50000+50000</f>
        <v>100000</v>
      </c>
      <c r="C130" s="8">
        <v>100000</v>
      </c>
      <c r="D130" s="8">
        <v>100000</v>
      </c>
    </row>
    <row r="131" spans="1:5" x14ac:dyDescent="0.25">
      <c r="A131" s="43" t="s">
        <v>177</v>
      </c>
      <c r="B131" s="8">
        <f>100000+50000</f>
        <v>150000</v>
      </c>
    </row>
    <row r="132" spans="1:5" x14ac:dyDescent="0.25">
      <c r="A132" s="47" t="s">
        <v>23</v>
      </c>
      <c r="B132" s="24">
        <f>B133+B135</f>
        <v>1320000</v>
      </c>
      <c r="C132" s="30">
        <f>C134+C136</f>
        <v>1620000</v>
      </c>
      <c r="D132" s="30"/>
    </row>
    <row r="133" spans="1:5" x14ac:dyDescent="0.25">
      <c r="A133" s="13" t="s">
        <v>24</v>
      </c>
      <c r="B133" s="24">
        <f>B134</f>
        <v>1200000</v>
      </c>
      <c r="C133" s="30">
        <f>C134</f>
        <v>1500000</v>
      </c>
      <c r="D133" s="30">
        <f>D134+D136</f>
        <v>1620000</v>
      </c>
    </row>
    <row r="134" spans="1:5" ht="30" x14ac:dyDescent="0.25">
      <c r="A134" s="43" t="s">
        <v>145</v>
      </c>
      <c r="B134" s="10">
        <v>1200000</v>
      </c>
      <c r="C134" s="10">
        <v>1500000</v>
      </c>
      <c r="D134" s="10">
        <v>1500000</v>
      </c>
    </row>
    <row r="135" spans="1:5" x14ac:dyDescent="0.25">
      <c r="A135" s="13" t="s">
        <v>25</v>
      </c>
      <c r="B135" s="24">
        <f>B136</f>
        <v>120000</v>
      </c>
      <c r="C135" s="30"/>
      <c r="D135" s="30">
        <f>B135</f>
        <v>120000</v>
      </c>
    </row>
    <row r="136" spans="1:5" ht="25.5" customHeight="1" x14ac:dyDescent="0.25">
      <c r="A136" s="43" t="s">
        <v>118</v>
      </c>
      <c r="B136" s="8">
        <v>120000</v>
      </c>
      <c r="C136" s="8">
        <v>120000</v>
      </c>
      <c r="D136" s="8">
        <v>120000</v>
      </c>
    </row>
    <row r="137" spans="1:5" x14ac:dyDescent="0.25">
      <c r="A137" s="47" t="s">
        <v>26</v>
      </c>
      <c r="B137" s="24">
        <f>B138+B143+B146</f>
        <v>4500000</v>
      </c>
      <c r="C137" s="30"/>
      <c r="D137" s="30">
        <f>D138+D143+D146</f>
        <v>4500000</v>
      </c>
    </row>
    <row r="138" spans="1:5" x14ac:dyDescent="0.25">
      <c r="A138" s="13" t="s">
        <v>27</v>
      </c>
      <c r="B138" s="24">
        <f>B139+B140+B141+B142</f>
        <v>2740000</v>
      </c>
      <c r="C138" s="30"/>
      <c r="D138" s="30">
        <f>D139+D140+D141+D142</f>
        <v>2740000</v>
      </c>
    </row>
    <row r="139" spans="1:5" x14ac:dyDescent="0.25">
      <c r="A139" s="43" t="s">
        <v>109</v>
      </c>
      <c r="B139" s="8">
        <v>460000</v>
      </c>
      <c r="C139" s="8">
        <v>460000</v>
      </c>
      <c r="D139" s="8">
        <v>460000</v>
      </c>
    </row>
    <row r="140" spans="1:5" x14ac:dyDescent="0.25">
      <c r="A140" s="43" t="s">
        <v>110</v>
      </c>
      <c r="B140" s="8">
        <v>1400000</v>
      </c>
      <c r="C140" s="8">
        <v>1400000</v>
      </c>
      <c r="D140" s="8">
        <v>1400000</v>
      </c>
    </row>
    <row r="141" spans="1:5" x14ac:dyDescent="0.25">
      <c r="A141" s="43" t="s">
        <v>111</v>
      </c>
      <c r="B141" s="8">
        <v>380000</v>
      </c>
      <c r="C141" s="8">
        <v>380000</v>
      </c>
      <c r="D141" s="8">
        <v>380000</v>
      </c>
      <c r="E141" s="5"/>
    </row>
    <row r="142" spans="1:5" ht="30" x14ac:dyDescent="0.25">
      <c r="A142" s="43" t="s">
        <v>152</v>
      </c>
      <c r="B142" s="8">
        <v>500000</v>
      </c>
      <c r="C142" s="8">
        <v>500000</v>
      </c>
      <c r="D142" s="8">
        <v>500000</v>
      </c>
    </row>
    <row r="143" spans="1:5" ht="30" x14ac:dyDescent="0.25">
      <c r="A143" s="13" t="s">
        <v>167</v>
      </c>
      <c r="B143" s="24">
        <f>B144+B145</f>
        <v>260000</v>
      </c>
      <c r="C143" s="30"/>
      <c r="D143" s="30">
        <f>D144+D145</f>
        <v>460000</v>
      </c>
    </row>
    <row r="144" spans="1:5" x14ac:dyDescent="0.25">
      <c r="A144" s="43" t="s">
        <v>168</v>
      </c>
      <c r="B144" s="8">
        <v>160000</v>
      </c>
      <c r="C144" s="8">
        <v>160000</v>
      </c>
      <c r="D144" s="8">
        <v>160000</v>
      </c>
    </row>
    <row r="145" spans="1:4" x14ac:dyDescent="0.25">
      <c r="A145" s="43" t="s">
        <v>175</v>
      </c>
      <c r="B145" s="8">
        <v>100000</v>
      </c>
      <c r="C145" s="8">
        <v>300000</v>
      </c>
      <c r="D145" s="8">
        <v>300000</v>
      </c>
    </row>
    <row r="146" spans="1:4" x14ac:dyDescent="0.25">
      <c r="A146" s="48" t="s">
        <v>169</v>
      </c>
      <c r="B146" s="44">
        <f>B147+B148+B150+B149</f>
        <v>1500000</v>
      </c>
      <c r="C146" s="30"/>
      <c r="D146" s="30">
        <f>D147+D148+D149+D150</f>
        <v>1300000</v>
      </c>
    </row>
    <row r="147" spans="1:4" x14ac:dyDescent="0.25">
      <c r="A147" s="49" t="s">
        <v>170</v>
      </c>
      <c r="B147" s="45">
        <v>850000</v>
      </c>
      <c r="C147" s="72">
        <v>650000</v>
      </c>
      <c r="D147" s="8">
        <v>650000</v>
      </c>
    </row>
    <row r="148" spans="1:4" ht="24" customHeight="1" x14ac:dyDescent="0.25">
      <c r="A148" s="74" t="s">
        <v>171</v>
      </c>
      <c r="B148" s="75">
        <v>150000</v>
      </c>
      <c r="C148" s="8">
        <v>150000</v>
      </c>
      <c r="D148" s="8">
        <v>150000</v>
      </c>
    </row>
    <row r="149" spans="1:4" x14ac:dyDescent="0.25">
      <c r="A149" s="74" t="s">
        <v>172</v>
      </c>
      <c r="B149" s="75">
        <v>150000</v>
      </c>
      <c r="C149" s="8">
        <v>150000</v>
      </c>
      <c r="D149" s="8">
        <v>150000</v>
      </c>
    </row>
    <row r="150" spans="1:4" ht="15.75" thickBot="1" x14ac:dyDescent="0.3">
      <c r="A150" s="50" t="s">
        <v>173</v>
      </c>
      <c r="B150" s="46">
        <v>350000</v>
      </c>
      <c r="C150" s="73">
        <v>350000</v>
      </c>
      <c r="D150" s="8">
        <v>350000</v>
      </c>
    </row>
    <row r="151" spans="1:4" ht="33.75" hidden="1" customHeight="1" x14ac:dyDescent="0.25">
      <c r="A151" s="3" t="s">
        <v>112</v>
      </c>
      <c r="B151" s="11">
        <v>0</v>
      </c>
      <c r="C151" s="11"/>
      <c r="D151" s="11"/>
    </row>
    <row r="152" spans="1:4" ht="30.75" hidden="1" thickBot="1" x14ac:dyDescent="0.3">
      <c r="A152" s="3" t="s">
        <v>113</v>
      </c>
      <c r="B152" s="11">
        <v>0</v>
      </c>
      <c r="C152" s="11"/>
      <c r="D152" s="11"/>
    </row>
    <row r="153" spans="1:4" ht="15.75" hidden="1" thickBot="1" x14ac:dyDescent="0.3">
      <c r="A153" s="3" t="s">
        <v>114</v>
      </c>
      <c r="B153" s="11">
        <v>0</v>
      </c>
      <c r="C153" s="11"/>
      <c r="D153" s="11"/>
    </row>
    <row r="154" spans="1:4" ht="15.75" hidden="1" thickBot="1" x14ac:dyDescent="0.3">
      <c r="A154" s="3" t="s">
        <v>115</v>
      </c>
      <c r="B154" s="11">
        <v>0</v>
      </c>
      <c r="C154" s="11"/>
      <c r="D154" s="11"/>
    </row>
    <row r="155" spans="1:4" ht="15.75" hidden="1" thickBot="1" x14ac:dyDescent="0.3">
      <c r="A155" s="12" t="s">
        <v>33</v>
      </c>
      <c r="B155" s="15">
        <v>0</v>
      </c>
      <c r="C155" s="57"/>
      <c r="D155" s="57"/>
    </row>
    <row r="156" spans="1:4" ht="15.75" hidden="1" thickBot="1" x14ac:dyDescent="0.3">
      <c r="A156" s="12" t="s">
        <v>34</v>
      </c>
      <c r="B156" s="15">
        <v>0</v>
      </c>
      <c r="C156" s="57"/>
      <c r="D156" s="57"/>
    </row>
    <row r="157" spans="1:4" ht="15.75" hidden="1" thickBot="1" x14ac:dyDescent="0.3">
      <c r="A157" s="12" t="s">
        <v>28</v>
      </c>
      <c r="B157" s="24">
        <v>0</v>
      </c>
      <c r="C157" s="30"/>
      <c r="D157" s="30"/>
    </row>
    <row r="158" spans="1:4" ht="15.75" hidden="1" thickBot="1" x14ac:dyDescent="0.3">
      <c r="A158" s="3" t="s">
        <v>116</v>
      </c>
      <c r="B158" s="8">
        <v>0</v>
      </c>
    </row>
    <row r="159" spans="1:4" ht="15.75" hidden="1" thickBot="1" x14ac:dyDescent="0.3">
      <c r="A159" s="3" t="s">
        <v>117</v>
      </c>
      <c r="B159" s="8">
        <v>0</v>
      </c>
    </row>
    <row r="160" spans="1:4" ht="30.75" hidden="1" thickBot="1" x14ac:dyDescent="0.3">
      <c r="A160" s="12" t="s">
        <v>35</v>
      </c>
      <c r="B160" s="15">
        <v>0</v>
      </c>
      <c r="C160" s="57"/>
      <c r="D160" s="57"/>
    </row>
    <row r="161" spans="1:5" ht="15.75" hidden="1" thickBot="1" x14ac:dyDescent="0.3">
      <c r="A161" s="14" t="s">
        <v>36</v>
      </c>
      <c r="B161" s="15">
        <v>0</v>
      </c>
      <c r="C161" s="57"/>
      <c r="D161" s="57"/>
    </row>
    <row r="162" spans="1:5" ht="15.75" hidden="1" thickBot="1" x14ac:dyDescent="0.3">
      <c r="A162" s="3" t="s">
        <v>37</v>
      </c>
      <c r="B162" s="8">
        <v>0</v>
      </c>
    </row>
    <row r="163" spans="1:5" ht="12" hidden="1" customHeight="1" thickBot="1" x14ac:dyDescent="0.3">
      <c r="A163" s="3" t="s">
        <v>38</v>
      </c>
      <c r="B163" s="8">
        <v>0</v>
      </c>
    </row>
    <row r="164" spans="1:5" ht="17.25" hidden="1" customHeight="1" thickBot="1" x14ac:dyDescent="0.3">
      <c r="A164" s="3" t="s">
        <v>39</v>
      </c>
      <c r="B164" s="8">
        <v>0</v>
      </c>
    </row>
    <row r="165" spans="1:5" ht="26.25" hidden="1" customHeight="1" thickBot="1" x14ac:dyDescent="0.3">
      <c r="A165" s="3" t="s">
        <v>40</v>
      </c>
      <c r="B165" s="8">
        <v>0</v>
      </c>
    </row>
    <row r="166" spans="1:5" ht="15.75" hidden="1" thickBot="1" x14ac:dyDescent="0.3">
      <c r="A166" s="14" t="s">
        <v>41</v>
      </c>
      <c r="B166" s="15">
        <v>0</v>
      </c>
      <c r="C166" s="57"/>
      <c r="D166" s="57"/>
    </row>
    <row r="167" spans="1:5" ht="15.75" hidden="1" thickBot="1" x14ac:dyDescent="0.3">
      <c r="A167" s="3" t="s">
        <v>42</v>
      </c>
      <c r="B167" s="8">
        <v>0</v>
      </c>
    </row>
    <row r="168" spans="1:5" ht="30.75" hidden="1" thickBot="1" x14ac:dyDescent="0.3">
      <c r="A168" s="3" t="s">
        <v>43</v>
      </c>
      <c r="B168" s="8">
        <v>0</v>
      </c>
    </row>
    <row r="169" spans="1:5" ht="15.75" hidden="1" thickBot="1" x14ac:dyDescent="0.3">
      <c r="A169" s="14" t="s">
        <v>44</v>
      </c>
      <c r="B169" s="15">
        <v>0</v>
      </c>
      <c r="C169" s="57"/>
      <c r="D169" s="57"/>
    </row>
    <row r="170" spans="1:5" ht="15.75" hidden="1" thickBot="1" x14ac:dyDescent="0.3">
      <c r="A170" s="3" t="s">
        <v>45</v>
      </c>
      <c r="B170" s="8">
        <v>0</v>
      </c>
    </row>
    <row r="171" spans="1:5" ht="15.75" hidden="1" thickBot="1" x14ac:dyDescent="0.3">
      <c r="A171" s="3" t="s">
        <v>46</v>
      </c>
      <c r="B171" s="8">
        <v>0</v>
      </c>
    </row>
    <row r="172" spans="1:5" ht="30.75" hidden="1" thickBot="1" x14ac:dyDescent="0.3">
      <c r="A172" s="3" t="s">
        <v>47</v>
      </c>
      <c r="B172" s="8">
        <v>0</v>
      </c>
    </row>
    <row r="173" spans="1:5" ht="15.75" thickBot="1" x14ac:dyDescent="0.3">
      <c r="A173" s="16" t="s">
        <v>29</v>
      </c>
      <c r="B173" s="17">
        <f>B137+B132+B87+B34+B8</f>
        <v>372455651</v>
      </c>
      <c r="C173" s="58"/>
      <c r="D173" s="58">
        <f>D137+D87+D34+D8</f>
        <v>347203429.96000004</v>
      </c>
      <c r="E173" s="5"/>
    </row>
    <row r="174" spans="1:5" ht="15.75" hidden="1" thickBot="1" x14ac:dyDescent="0.3">
      <c r="A174" s="2" t="s">
        <v>48</v>
      </c>
      <c r="B174" s="8"/>
    </row>
    <row r="175" spans="1:5" ht="15.75" hidden="1" thickBot="1" x14ac:dyDescent="0.3">
      <c r="A175" s="2" t="s">
        <v>49</v>
      </c>
      <c r="B175" s="8"/>
    </row>
    <row r="176" spans="1:5" ht="15.75" hidden="1" thickBot="1" x14ac:dyDescent="0.3">
      <c r="A176" s="3" t="s">
        <v>50</v>
      </c>
      <c r="B176" s="8">
        <v>0</v>
      </c>
    </row>
    <row r="177" spans="1:5" ht="15.75" hidden="1" thickBot="1" x14ac:dyDescent="0.3">
      <c r="A177" s="3" t="s">
        <v>51</v>
      </c>
      <c r="B177" s="8">
        <v>0</v>
      </c>
    </row>
    <row r="178" spans="1:5" ht="15.75" hidden="1" thickBot="1" x14ac:dyDescent="0.3">
      <c r="A178" s="2" t="s">
        <v>52</v>
      </c>
      <c r="B178" s="8"/>
    </row>
    <row r="179" spans="1:5" ht="15.75" hidden="1" thickBot="1" x14ac:dyDescent="0.3">
      <c r="A179" s="3" t="s">
        <v>53</v>
      </c>
      <c r="B179" s="8">
        <v>0</v>
      </c>
    </row>
    <row r="180" spans="1:5" ht="15.75" hidden="1" thickBot="1" x14ac:dyDescent="0.3">
      <c r="A180" s="3" t="s">
        <v>54</v>
      </c>
      <c r="B180" s="8">
        <v>0</v>
      </c>
    </row>
    <row r="181" spans="1:5" ht="15.75" hidden="1" thickBot="1" x14ac:dyDescent="0.3">
      <c r="A181" s="2" t="s">
        <v>55</v>
      </c>
      <c r="B181" s="8">
        <v>0</v>
      </c>
    </row>
    <row r="182" spans="1:5" ht="15.75" hidden="1" thickBot="1" x14ac:dyDescent="0.3">
      <c r="A182" s="3" t="s">
        <v>56</v>
      </c>
      <c r="B182" s="8">
        <v>0</v>
      </c>
    </row>
    <row r="183" spans="1:5" ht="15.75" hidden="1" thickBot="1" x14ac:dyDescent="0.3">
      <c r="A183" s="7" t="s">
        <v>57</v>
      </c>
      <c r="B183" s="8">
        <v>0</v>
      </c>
    </row>
    <row r="184" spans="1:5" ht="18" thickBot="1" x14ac:dyDescent="0.3">
      <c r="A184" s="18" t="s">
        <v>58</v>
      </c>
      <c r="B184" s="19">
        <f>+B183+B173</f>
        <v>372455651</v>
      </c>
      <c r="C184" s="59"/>
      <c r="D184" s="59">
        <v>337455650</v>
      </c>
    </row>
    <row r="185" spans="1:5" ht="18.75" x14ac:dyDescent="0.25">
      <c r="A185" t="s">
        <v>62</v>
      </c>
      <c r="B185" s="71"/>
      <c r="C185" s="60"/>
      <c r="D185" s="67">
        <f>D173-D184</f>
        <v>9747779.9600000381</v>
      </c>
      <c r="E185" s="9"/>
    </row>
    <row r="186" spans="1:5" ht="18.75" x14ac:dyDescent="0.25">
      <c r="B186" s="71"/>
      <c r="C186" s="60"/>
      <c r="D186" s="67"/>
      <c r="E186" s="9"/>
    </row>
    <row r="187" spans="1:5" ht="18.75" x14ac:dyDescent="0.3">
      <c r="A187" s="25" t="s">
        <v>63</v>
      </c>
      <c r="B187" s="42"/>
    </row>
    <row r="188" spans="1:5" ht="17.25" customHeight="1" x14ac:dyDescent="0.25">
      <c r="A188" s="39" t="s">
        <v>182</v>
      </c>
      <c r="B188" s="39" t="s">
        <v>187</v>
      </c>
    </row>
    <row r="189" spans="1:5" ht="15.75" x14ac:dyDescent="0.25">
      <c r="A189" s="39" t="s">
        <v>183</v>
      </c>
      <c r="B189" s="39" t="s">
        <v>188</v>
      </c>
    </row>
    <row r="190" spans="1:5" ht="15.75" x14ac:dyDescent="0.25">
      <c r="A190" s="39"/>
      <c r="B190" s="39"/>
    </row>
    <row r="191" spans="1:5" ht="18.75" x14ac:dyDescent="0.3">
      <c r="A191" s="25" t="s">
        <v>63</v>
      </c>
      <c r="B191" s="42"/>
      <c r="C191" s="60"/>
      <c r="D191" s="60"/>
    </row>
    <row r="192" spans="1:5" ht="14.1" customHeight="1" x14ac:dyDescent="0.25">
      <c r="A192" s="39" t="s">
        <v>184</v>
      </c>
      <c r="B192" s="39" t="s">
        <v>186</v>
      </c>
      <c r="C192" s="40"/>
      <c r="D192" s="40"/>
    </row>
    <row r="193" spans="1:9" ht="14.1" customHeight="1" x14ac:dyDescent="0.25">
      <c r="A193" s="39" t="s">
        <v>185</v>
      </c>
      <c r="B193" s="39" t="s">
        <v>181</v>
      </c>
      <c r="C193" s="41"/>
      <c r="D193" s="41"/>
      <c r="E193" s="35"/>
      <c r="I193" s="33"/>
    </row>
    <row r="194" spans="1:9" ht="18.75" x14ac:dyDescent="0.25">
      <c r="B194" s="32"/>
      <c r="C194" s="31"/>
      <c r="D194" s="31"/>
      <c r="I194" s="34"/>
    </row>
    <row r="196" spans="1:9" ht="18.75" x14ac:dyDescent="0.3">
      <c r="A196" s="27" t="s">
        <v>131</v>
      </c>
      <c r="B196" s="27"/>
    </row>
    <row r="197" spans="1:9" ht="15.75" x14ac:dyDescent="0.25">
      <c r="A197" s="85" t="s">
        <v>128</v>
      </c>
      <c r="B197" s="86"/>
      <c r="C197"/>
      <c r="D197"/>
    </row>
    <row r="198" spans="1:9" ht="15.75" x14ac:dyDescent="0.25">
      <c r="A198" s="87" t="s">
        <v>125</v>
      </c>
      <c r="B198" s="88"/>
      <c r="C198"/>
      <c r="D198"/>
    </row>
    <row r="199" spans="1:9" ht="15.75" x14ac:dyDescent="0.25">
      <c r="A199" s="28" t="s">
        <v>126</v>
      </c>
      <c r="B199" s="29"/>
      <c r="C199"/>
      <c r="D199"/>
    </row>
    <row r="200" spans="1:9" ht="14.25" customHeight="1" x14ac:dyDescent="0.25">
      <c r="A200" s="83" t="s">
        <v>127</v>
      </c>
      <c r="B200" s="84"/>
      <c r="C200"/>
      <c r="D200"/>
    </row>
    <row r="201" spans="1:9" ht="15.75" x14ac:dyDescent="0.25">
      <c r="A201" s="85" t="s">
        <v>129</v>
      </c>
      <c r="B201" s="86"/>
    </row>
    <row r="202" spans="1:9" ht="45.75" customHeight="1" x14ac:dyDescent="0.25">
      <c r="A202" s="87" t="s">
        <v>130</v>
      </c>
      <c r="B202" s="88"/>
    </row>
  </sheetData>
  <mergeCells count="21">
    <mergeCell ref="C4:D5"/>
    <mergeCell ref="A5:B5"/>
    <mergeCell ref="A116:B116"/>
    <mergeCell ref="A1:B1"/>
    <mergeCell ref="A2:B2"/>
    <mergeCell ref="A3:B3"/>
    <mergeCell ref="A4:B4"/>
    <mergeCell ref="A61:B61"/>
    <mergeCell ref="A62:B62"/>
    <mergeCell ref="A63:B63"/>
    <mergeCell ref="A64:B64"/>
    <mergeCell ref="A65:B65"/>
    <mergeCell ref="A200:B200"/>
    <mergeCell ref="A201:B201"/>
    <mergeCell ref="A202:B202"/>
    <mergeCell ref="A117:B117"/>
    <mergeCell ref="A118:B118"/>
    <mergeCell ref="A119:B119"/>
    <mergeCell ref="A120:B120"/>
    <mergeCell ref="A197:B197"/>
    <mergeCell ref="A198:B198"/>
  </mergeCells>
  <printOptions horizontalCentered="1"/>
  <pageMargins left="3.937007874015748E-2" right="3.937007874015748E-2" top="0.59055118110236227" bottom="0.11811023622047245" header="0.59055118110236227" footer="0.11811023622047245"/>
  <pageSetup paperSize="9" scale="82" fitToHeight="2" orientation="portrait" r:id="rId1"/>
  <rowBreaks count="2" manualBreakCount="2">
    <brk id="59" max="3" man="1"/>
    <brk id="11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 LISTO</vt:lpstr>
      <vt:lpstr>'2026 LISTO'!Área_de_impresión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Lucía Céspedes García</cp:lastModifiedBy>
  <cp:lastPrinted>2026-01-14T15:07:28Z</cp:lastPrinted>
  <dcterms:created xsi:type="dcterms:W3CDTF">2018-04-17T18:57:16Z</dcterms:created>
  <dcterms:modified xsi:type="dcterms:W3CDTF">2026-01-19T12:37:46Z</dcterms:modified>
</cp:coreProperties>
</file>